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4595" windowHeight="8925" activeTab="0"/>
  </bookViews>
  <sheets>
    <sheet name="Ratio Data" sheetId="1" r:id="rId1"/>
    <sheet name="Graph" sheetId="2" r:id="rId2"/>
    <sheet name="Teeth Count Sheet 020" sheetId="3" r:id="rId3"/>
    <sheet name="020 Gear Guide" sheetId="4" r:id="rId4"/>
  </sheets>
  <definedNames>
    <definedName name="_xlnm.Print_Area" localSheetId="0">'Ratio Data'!$A$5:$AA$50</definedName>
    <definedName name="_xlnm.Print_Titles" localSheetId="0">'Ratio Data'!$5:$5</definedName>
    <definedName name="_xlnm.Print_Titles" localSheetId="2">'Teeth Count Sheet 020'!$1:$2</definedName>
  </definedNames>
  <calcPr fullCalcOnLoad="1"/>
</workbook>
</file>

<file path=xl/comments1.xml><?xml version="1.0" encoding="utf-8"?>
<comments xmlns="http://schemas.openxmlformats.org/spreadsheetml/2006/main">
  <authors>
    <author>A satisfied Microsoft Office user</author>
    <author>Ron Pieper</author>
  </authors>
  <commentList>
    <comment ref="Y14" authorId="0">
      <text>
        <r>
          <rPr>
            <sz val="8"/>
            <rFont val="Tahoma"/>
            <family val="0"/>
          </rPr>
          <t xml:space="preserve">Ron Pieper:
stock=42
</t>
        </r>
      </text>
    </comment>
    <comment ref="Z14" authorId="0">
      <text>
        <r>
          <rPr>
            <sz val="8"/>
            <rFont val="Tahoma"/>
            <family val="0"/>
          </rPr>
          <t>Ron Pieper:
stock=47</t>
        </r>
      </text>
    </comment>
    <comment ref="H12" authorId="1">
      <text>
        <r>
          <rPr>
            <b/>
            <sz val="8"/>
            <rFont val="Tahoma"/>
            <family val="0"/>
          </rPr>
          <t>Ron Pieper:</t>
        </r>
        <r>
          <rPr>
            <sz val="8"/>
            <rFont val="Tahoma"/>
            <family val="0"/>
          </rPr>
          <t xml:space="preserve">
Visually verified, but note 63R and 16P, not same as some other 3.94 F/D's</t>
        </r>
      </text>
    </comment>
  </commentList>
</comments>
</file>

<file path=xl/sharedStrings.xml><?xml version="1.0" encoding="utf-8"?>
<sst xmlns="http://schemas.openxmlformats.org/spreadsheetml/2006/main" count="216" uniqueCount="186">
  <si>
    <t>engine
RPM</t>
  </si>
  <si>
    <t>wheel
circ.
(in.)</t>
  </si>
  <si>
    <t>Please let me know if you find an error at rapieper@one.net.  Thanks, Ron April 2001</t>
  </si>
  <si>
    <r>
      <t xml:space="preserve">Edit </t>
    </r>
    <r>
      <rPr>
        <b/>
        <sz val="10"/>
        <rFont val="Arial"/>
        <family val="2"/>
      </rPr>
      <t>only</t>
    </r>
    <r>
      <rPr>
        <b/>
        <sz val="10"/>
        <rFont val="Arial"/>
        <family val="0"/>
      </rPr>
      <t xml:space="preserve"> items in </t>
    </r>
    <r>
      <rPr>
        <b/>
        <sz val="10"/>
        <color indexed="12"/>
        <rFont val="Arial"/>
        <family val="2"/>
      </rPr>
      <t>BLUE!</t>
    </r>
    <r>
      <rPr>
        <b/>
        <sz val="10"/>
        <rFont val="Arial"/>
        <family val="0"/>
      </rPr>
      <t xml:space="preserve">  For "My Tranny," key in ratios to create graph on "Graph" page. DO NOT cut and paste!</t>
    </r>
  </si>
  <si>
    <t>Gear and Roadspeed, mph</t>
  </si>
  <si>
    <t>Jump" between gears, mph</t>
  </si>
  <si>
    <t>Code</t>
  </si>
  <si>
    <t>Application, as per US ETKA version</t>
  </si>
  <si>
    <t>Main- shaft Brg. Dia.</t>
  </si>
  <si>
    <t>Ring</t>
  </si>
  <si>
    <t>Pinion</t>
  </si>
  <si>
    <t>Final Drive Ratio</t>
  </si>
  <si>
    <t>1M</t>
  </si>
  <si>
    <t>1P</t>
  </si>
  <si>
    <t>1st Ratio</t>
  </si>
  <si>
    <t>1st Total</t>
  </si>
  <si>
    <t>2M</t>
  </si>
  <si>
    <t>2P</t>
  </si>
  <si>
    <t>2nd Ratio</t>
  </si>
  <si>
    <t>2nd Total</t>
  </si>
  <si>
    <t>3P</t>
  </si>
  <si>
    <t>3M</t>
  </si>
  <si>
    <t>3rd Ratio</t>
  </si>
  <si>
    <t>3rd Total</t>
  </si>
  <si>
    <t>4P</t>
  </si>
  <si>
    <t>4M</t>
  </si>
  <si>
    <t>4th Ratio</t>
  </si>
  <si>
    <t>4th Total</t>
  </si>
  <si>
    <t>5M</t>
  </si>
  <si>
    <t>5P</t>
  </si>
  <si>
    <t>5th Ratio</t>
  </si>
  <si>
    <t>5th Total</t>
  </si>
  <si>
    <t>1-2</t>
  </si>
  <si>
    <t>2-3</t>
  </si>
  <si>
    <t>3-4</t>
  </si>
  <si>
    <t>4-5</t>
  </si>
  <si>
    <t>---</t>
  </si>
  <si>
    <t>2H</t>
  </si>
  <si>
    <t>8/82 - 7/83 Rabbit, 1/83 - 7/83 Scirocco</t>
  </si>
  <si>
    <t>2Y</t>
  </si>
  <si>
    <t>9/87 - 5/88 Golf, 10/87 - 7/88 Jetta</t>
  </si>
  <si>
    <t>4K</t>
  </si>
  <si>
    <t>10/83 - 2/84 Jetta, 8/82 - 7/83 Rabbit, 8/83 - 6/84 Scirocco</t>
  </si>
  <si>
    <t>4S*</t>
  </si>
  <si>
    <t>8/87 - 7/88 Jetta</t>
  </si>
  <si>
    <t>7A</t>
  </si>
  <si>
    <t>8/83 - 2/84 Jetta, 1/82 - 7/83 Rabbit</t>
  </si>
  <si>
    <t>9A</t>
  </si>
  <si>
    <t>8/84 - 7/85 Golf, 1/85 - 7/85 Jetta, 7/84 - 7/84 Rabbit, 7/84 - 7/84 Scirocco</t>
  </si>
  <si>
    <t>ACD</t>
  </si>
  <si>
    <t>9/87 - 5/88 Golf, 10/87 - 10/87 Jetta</t>
  </si>
  <si>
    <t>ACH</t>
  </si>
  <si>
    <t>7/84 - 9/86 Golf, 8/84 - 7/85 Jetta</t>
  </si>
  <si>
    <t>ACL</t>
  </si>
  <si>
    <t>8/87 - 9/87 Jetta</t>
  </si>
  <si>
    <t>ACN</t>
  </si>
  <si>
    <t>AEN</t>
  </si>
  <si>
    <t>11/87 - 7/88 Jetta</t>
  </si>
  <si>
    <t>AGB</t>
  </si>
  <si>
    <t>9/87 - 9/87 Golf, 2/87 - 7/87 Jetta, 2/86 - 7/89 Scirocco</t>
  </si>
  <si>
    <t>AGS*</t>
  </si>
  <si>
    <t>8/86 - 7/87 Golf, '8/86 - 7/87 Jetta</t>
  </si>
  <si>
    <t>AMC</t>
  </si>
  <si>
    <t>8/92 - 12/93 Golf, 8/92 - 10/92 Jetta</t>
  </si>
  <si>
    <t>AON</t>
  </si>
  <si>
    <t>9/87 - 10/87 Golf, 9/87 - 5/88 Jetta</t>
  </si>
  <si>
    <t>AOP**</t>
  </si>
  <si>
    <t>8/88 - 7/89 Golf, 10/87 - 7/88 Jetta</t>
  </si>
  <si>
    <t>APW</t>
  </si>
  <si>
    <t>ASF</t>
  </si>
  <si>
    <t>9/87 - 5/88 Golf, 9/87 - 5/88 Jetta</t>
  </si>
  <si>
    <t>ATH</t>
  </si>
  <si>
    <t>AUG</t>
  </si>
  <si>
    <t>8/89 - 7/90 Golf, 8/89 - 7/90 Jetta</t>
  </si>
  <si>
    <t>AVX</t>
  </si>
  <si>
    <t>1/91 - 7/92 Jetta</t>
  </si>
  <si>
    <t>AWY</t>
  </si>
  <si>
    <t>8/89 - 7/91 Golf, 8/89 - 7/90 Jetta</t>
  </si>
  <si>
    <t>CHB</t>
  </si>
  <si>
    <t>8/92 - 11/95 Golf, 8/93 - 7/95 Jetta</t>
  </si>
  <si>
    <t>CHD</t>
  </si>
  <si>
    <t>8/92 - 12/95 Golf, 8/92 - 7/95 Jetta</t>
  </si>
  <si>
    <t>CHE</t>
  </si>
  <si>
    <t>8/92 - 10/95 Golf, 8/94 - 7/93 Jetta</t>
  </si>
  <si>
    <t>DFN</t>
  </si>
  <si>
    <t>8/95 - 7/96 Golf</t>
  </si>
  <si>
    <t>DFP</t>
  </si>
  <si>
    <t>12/95 - 7/96 Golf, 12/95 - 7/96 Jetta</t>
  </si>
  <si>
    <t>DFQ</t>
  </si>
  <si>
    <t>8/95 - 7/96 Golf, 8/95 - 7/96 Jetta</t>
  </si>
  <si>
    <t>3/81 - 7/81 Jetta, 7/78 - 7/79 Rabbit, 8/79 - 7/80 Scirocco</t>
  </si>
  <si>
    <t>FK</t>
  </si>
  <si>
    <t>8/82 - 7/83 Rabbit</t>
  </si>
  <si>
    <t>FM</t>
  </si>
  <si>
    <t>8/79 - 7/80 Jetta</t>
  </si>
  <si>
    <t>FN</t>
  </si>
  <si>
    <t>8/81 - 7/83 Jetta, 1/80 - 3/81 Rabbit, 8/81 - 7/83 Scirocco</t>
  </si>
  <si>
    <t>FO</t>
  </si>
  <si>
    <t>8/78 - 5/79 Rabbit</t>
  </si>
  <si>
    <t>*  R&amp;P shown as both 67/17 (3.94) and 72/22 (3.27)</t>
  </si>
  <si>
    <t>*'*  AOP R&amp;P shown as both 67/17 (3.94) and 72/22 (3.27), 3rd gear shown as both 37/27 (1.37) and 36/28 (1.29), 4th gear shown as both 32/31 (1.03) and 30/33 ((0.91)</t>
  </si>
  <si>
    <t>Note: 24mm input shaft bearing indicates "16V" size mainshaft.</t>
  </si>
  <si>
    <t>This worksheet is protected with no password.  To unprotect so you can edit any and all information, select Tools -&gt; Protection -&gt; Unprotect Sheet</t>
  </si>
  <si>
    <t>http://www.miata.net/garage/tirecalc.html</t>
  </si>
  <si>
    <t xml:space="preserve">&lt;-from  </t>
  </si>
  <si>
    <t>GP</t>
  </si>
  <si>
    <t xml:space="preserve"> (3+E from '81)</t>
  </si>
  <si>
    <t>GC</t>
  </si>
  <si>
    <t xml:space="preserve"> (to '80)</t>
  </si>
  <si>
    <t xml:space="preserve"> (from '81)</t>
  </si>
  <si>
    <t>GY</t>
  </si>
  <si>
    <t xml:space="preserve"> (3+E 8/82-7/84)</t>
  </si>
  <si>
    <t>GL</t>
  </si>
  <si>
    <t>02A/02J</t>
  </si>
  <si>
    <t>ATA</t>
  </si>
  <si>
    <t>AYL</t>
  </si>
  <si>
    <t>AYK</t>
  </si>
  <si>
    <t>AGC</t>
  </si>
  <si>
    <t>CES</t>
  </si>
  <si>
    <t>CDM</t>
  </si>
  <si>
    <t>CCM</t>
  </si>
  <si>
    <t>EGF</t>
  </si>
  <si>
    <t>DZC</t>
  </si>
  <si>
    <t>DZQ</t>
  </si>
  <si>
    <t>EGC</t>
  </si>
  <si>
    <t>EBQ</t>
  </si>
  <si>
    <t>EMT</t>
  </si>
  <si>
    <t>DQY</t>
  </si>
  <si>
    <t>CTN</t>
  </si>
  <si>
    <t>EBJ</t>
  </si>
  <si>
    <t>EGD</t>
  </si>
  <si>
    <t>ELG</t>
  </si>
  <si>
    <t>Edit log:</t>
  </si>
  <si>
    <t>Ron</t>
  </si>
  <si>
    <t>Allyn</t>
  </si>
  <si>
    <t>This list does not include all the transmissions indicated by the European version of ETKA.</t>
  </si>
  <si>
    <t xml:space="preserve">This chart lists the vital details of every VW transaxle as per the US version of ETKA.  I believe it is correct - there is some wrong info in ETKA (see *).  </t>
  </si>
  <si>
    <t>Added 02A/02J ratios. Corrected gear/roadspeed formulas to work where tooth counts had not been entered. 5th gear now shows "N/A" if that gear is not used.</t>
  </si>
  <si>
    <t>Added 4 speed 020 ratios, and did about a bazillion edits prior to this one, including coming up with this thing in the first place.</t>
  </si>
  <si>
    <t>(Initial values from http://www.kraftswerk.com/ratios/ratios_02AJ.html, will add tooth counts/applicable models later)</t>
  </si>
  <si>
    <t>Drive axle Flange Dia.</t>
  </si>
  <si>
    <t>I have no idea</t>
  </si>
  <si>
    <t>1st Mainshaft</t>
  </si>
  <si>
    <t>1st Pinion</t>
  </si>
  <si>
    <t>2nd Pinion</t>
  </si>
  <si>
    <t>3rd Pinion</t>
  </si>
  <si>
    <t>5th Pinion</t>
  </si>
  <si>
    <t>5th Mainshaft</t>
  </si>
  <si>
    <t>4th Pinion</t>
  </si>
  <si>
    <t>4th Mainshaft</t>
  </si>
  <si>
    <t>3rd Mainshaft</t>
  </si>
  <si>
    <t>2nd Mainshaft</t>
  </si>
  <si>
    <t>Gear</t>
  </si>
  <si>
    <t>Attachment to shaft</t>
  </si>
  <si>
    <t>Ground onto shaft</t>
  </si>
  <si>
    <t>Bearing</t>
  </si>
  <si>
    <t>Splined</t>
  </si>
  <si>
    <t>Visual characteristics</t>
  </si>
  <si>
    <t>020 Gear Guide</t>
  </si>
  <si>
    <t>All are same, incl. 4 -speed</t>
  </si>
  <si>
    <t>Part of mainshaft</t>
  </si>
  <si>
    <t>Corrected some incorrect headings (usually hidden).  Added "020 Gear Guide" sheet.  Filled in some missing formulas in the 4-speed area.</t>
  </si>
  <si>
    <t>Added alternate FF datecode gearset</t>
  </si>
  <si>
    <t>FF (&gt;= 7/80)</t>
  </si>
  <si>
    <t>FF (&lt; 7/80)</t>
  </si>
  <si>
    <t>brg</t>
  </si>
  <si>
    <t>fix</t>
  </si>
  <si>
    <t>Flange</t>
  </si>
  <si>
    <t>Main Ø</t>
  </si>
  <si>
    <t>F/D Ratio</t>
  </si>
  <si>
    <t>40mm ID</t>
  </si>
  <si>
    <t>small spline hole</t>
  </si>
  <si>
    <t>Corrected incorrect info regarding bearing and splined gears, added 020 Gear Guide information, addted Teeth Count Sheet 020</t>
  </si>
  <si>
    <t>spline</t>
  </si>
  <si>
    <t>35 or 36 teeth
Diameters too close to measure reliably</t>
  </si>
  <si>
    <t>3rd gears have broad shoulder
36 teeth: 77.0 OD
37 teeth: 79.3 OD
39 teeth: 81.6 OD</t>
  </si>
  <si>
    <t>4th gear is different from 8V engines up to 1.8L and all 16V and 2.0L 8V.  The OD of the pinion is 24.8mm for the "8V" trannies and 28mm for "16V" trannies.
30 teeth:
31 teeth: 68.3 OD
32 teeth:
35 teeth: 74.0 OD</t>
  </si>
  <si>
    <t>ID is 37mm (8V trannies??? Or 16V?
31 teeth: 66.26 OD
32 teeth: 70.3 teeth (this gear was 32mm ID! WTF?  All others were 37mm!
33 teeth: ?</t>
  </si>
  <si>
    <t>37 mm ID
27 teeth: 58.57 OD
28 teeth: 61.6x OD</t>
  </si>
  <si>
    <t>2Y gti 16v</t>
  </si>
  <si>
    <t>Jetta tranny</t>
  </si>
  <si>
    <t>2y GTI</t>
  </si>
  <si>
    <t>4.25 FD</t>
  </si>
  <si>
    <t>3.94 FD</t>
  </si>
  <si>
    <t>2y with 4.25</t>
  </si>
  <si>
    <t>2Y with 4.25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</si>
</sst>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mmm\-yyyy"/>
    <numFmt numFmtId="171" formatCode="0.00000"/>
  </numFmts>
  <fonts count="21">
    <font>
      <sz val="10"/>
      <name val="Arial"/>
      <family val="0"/>
    </font>
    <font>
      <b/>
      <sz val="10"/>
      <name val="Arial"/>
      <family val="0"/>
    </font>
    <font>
      <i/>
      <sz val="10"/>
      <name val="Arial"/>
      <family val="0"/>
    </font>
    <font>
      <b/>
      <i/>
      <sz val="10"/>
      <name val="Arial"/>
      <family val="0"/>
    </font>
    <font>
      <sz val="10"/>
      <color indexed="56"/>
      <name val="Arial"/>
      <family val="2"/>
    </font>
    <font>
      <sz val="10"/>
      <color indexed="10"/>
      <name val="Arial"/>
      <family val="2"/>
    </font>
    <font>
      <b/>
      <sz val="10"/>
      <color indexed="50"/>
      <name val="Arial"/>
      <family val="0"/>
    </font>
    <font>
      <u val="single"/>
      <sz val="10"/>
      <color indexed="12"/>
      <name val="Arial"/>
      <family val="0"/>
    </font>
    <font>
      <u val="single"/>
      <sz val="10"/>
      <color indexed="36"/>
      <name val="Arial"/>
      <family val="0"/>
    </font>
    <font>
      <sz val="8"/>
      <name val="Arial"/>
      <family val="2"/>
    </font>
    <font>
      <b/>
      <sz val="8"/>
      <name val="Arial"/>
      <family val="2"/>
    </font>
    <font>
      <b/>
      <sz val="10"/>
      <color indexed="8"/>
      <name val="Arial"/>
      <family val="2"/>
    </font>
    <font>
      <sz val="8"/>
      <name val="Tahoma"/>
      <family val="0"/>
    </font>
    <font>
      <b/>
      <sz val="10"/>
      <color indexed="12"/>
      <name val="Arial"/>
      <family val="2"/>
    </font>
    <font>
      <sz val="10"/>
      <color indexed="48"/>
      <name val="Arial"/>
      <family val="2"/>
    </font>
    <font>
      <sz val="8"/>
      <color indexed="48"/>
      <name val="Arial"/>
      <family val="2"/>
    </font>
    <font>
      <b/>
      <sz val="10"/>
      <color indexed="48"/>
      <name val="Arial"/>
      <family val="2"/>
    </font>
    <font>
      <b/>
      <sz val="8"/>
      <name val="Tahoma"/>
      <family val="0"/>
    </font>
    <font>
      <sz val="10"/>
      <color indexed="8"/>
      <name val="Arial"/>
      <family val="2"/>
    </font>
    <font>
      <b/>
      <sz val="9"/>
      <name val="Arial"/>
      <family val="2"/>
    </font>
    <font>
      <sz val="9"/>
      <name val="Arial"/>
      <family val="2"/>
    </font>
  </fonts>
  <fills count="3">
    <fill>
      <patternFill/>
    </fill>
    <fill>
      <patternFill patternType="gray125"/>
    </fill>
    <fill>
      <patternFill patternType="solid">
        <fgColor indexed="42"/>
        <bgColor indexed="64"/>
      </patternFill>
    </fill>
  </fills>
  <borders count="66">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thin"/>
      <top>
        <color indexed="63"/>
      </top>
      <bottom>
        <color indexed="63"/>
      </bottom>
    </border>
    <border>
      <left style="thin"/>
      <right>
        <color indexed="63"/>
      </right>
      <top style="thin"/>
      <bottom style="thin"/>
    </border>
    <border>
      <left style="medium"/>
      <right style="thin"/>
      <top style="medium"/>
      <bottom style="thin"/>
    </border>
    <border>
      <left style="thin"/>
      <right style="medium"/>
      <top>
        <color indexed="63"/>
      </top>
      <bottom>
        <color indexed="63"/>
      </bottom>
    </border>
    <border>
      <left>
        <color indexed="63"/>
      </left>
      <right style="thin"/>
      <top style="thin"/>
      <bottom>
        <color indexed="63"/>
      </bottom>
    </border>
    <border>
      <left style="medium"/>
      <right style="thin"/>
      <top style="thin"/>
      <bottom>
        <color indexed="63"/>
      </bottom>
    </border>
    <border>
      <left style="medium"/>
      <right style="thin"/>
      <top>
        <color indexed="63"/>
      </top>
      <bottom style="thin"/>
    </border>
    <border>
      <left>
        <color indexed="63"/>
      </left>
      <right style="thin"/>
      <top>
        <color indexed="63"/>
      </top>
      <bottom>
        <color indexed="63"/>
      </bottom>
    </border>
    <border>
      <left style="thin"/>
      <right style="thin"/>
      <top>
        <color indexed="63"/>
      </top>
      <bottom style="medium"/>
    </border>
    <border>
      <left style="thin"/>
      <right style="thin"/>
      <top style="medium">
        <color indexed="8"/>
      </top>
      <bottom style="thin"/>
    </border>
    <border>
      <left style="medium"/>
      <right style="thin"/>
      <top style="medium">
        <color indexed="8"/>
      </top>
      <bottom style="thin"/>
    </border>
    <border>
      <left style="thin"/>
      <right style="medium"/>
      <top style="medium">
        <color indexed="8"/>
      </top>
      <bottom style="thin"/>
    </border>
    <border>
      <left style="thin"/>
      <right style="thin"/>
      <top style="thin"/>
      <bottom style="medium">
        <color indexed="8"/>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thin"/>
      <top>
        <color indexed="63"/>
      </top>
      <bottom style="thin"/>
    </border>
    <border>
      <left>
        <color indexed="63"/>
      </left>
      <right style="thin"/>
      <top style="thin"/>
      <bottom style="medium"/>
    </border>
    <border>
      <left style="thin"/>
      <right>
        <color indexed="63"/>
      </right>
      <top style="medium">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style="medium">
        <color indexed="8"/>
      </bottom>
    </border>
    <border>
      <left style="thin"/>
      <right>
        <color indexed="63"/>
      </right>
      <top>
        <color indexed="63"/>
      </top>
      <bottom>
        <color indexed="63"/>
      </bottom>
    </border>
    <border>
      <left style="thin"/>
      <right style="medium"/>
      <top style="medium"/>
      <bottom style="thin"/>
    </border>
    <border>
      <left style="medium"/>
      <right style="thin"/>
      <top>
        <color indexed="63"/>
      </top>
      <bottom>
        <color indexed="63"/>
      </bottom>
    </border>
    <border>
      <left style="thin"/>
      <right style="medium"/>
      <top style="thin"/>
      <bottom>
        <color indexed="63"/>
      </bottom>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mediu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style="thin"/>
      <right>
        <color indexed="63"/>
      </right>
      <top style="medium">
        <color indexed="8"/>
      </top>
      <bottom style="thin"/>
    </border>
    <border>
      <left style="thin"/>
      <right>
        <color indexed="63"/>
      </right>
      <top style="thin"/>
      <bottom style="medium">
        <color indexed="8"/>
      </bottom>
    </border>
    <border>
      <left>
        <color indexed="63"/>
      </left>
      <right style="thin"/>
      <top style="medium"/>
      <bottom style="thin"/>
    </border>
    <border>
      <left>
        <color indexed="63"/>
      </left>
      <right style="thin"/>
      <top>
        <color indexed="63"/>
      </top>
      <bottom style="mediu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0" fillId="0" borderId="0" xfId="0" applyAlignment="1">
      <alignment horizontal="left"/>
    </xf>
    <xf numFmtId="0" fontId="1" fillId="0" borderId="1" xfId="0" applyFont="1" applyBorder="1" applyAlignment="1">
      <alignment horizontal="center" vertical="center" wrapText="1"/>
    </xf>
    <xf numFmtId="0" fontId="1" fillId="0" borderId="1" xfId="0" applyFont="1" applyBorder="1" applyAlignment="1" quotePrefix="1">
      <alignment horizontal="center" vertical="center" wrapText="1"/>
    </xf>
    <xf numFmtId="0" fontId="4" fillId="0" borderId="1" xfId="0" applyFont="1" applyBorder="1" applyAlignment="1" quotePrefix="1">
      <alignment horizontal="center" vertical="top"/>
    </xf>
    <xf numFmtId="0" fontId="4" fillId="0" borderId="1" xfId="0" applyFont="1" applyBorder="1" applyAlignment="1">
      <alignment horizontal="center" vertical="top"/>
    </xf>
    <xf numFmtId="2" fontId="1" fillId="0" borderId="0" xfId="0" applyNumberFormat="1" applyFont="1" applyBorder="1" applyAlignment="1">
      <alignment vertical="top"/>
    </xf>
    <xf numFmtId="0" fontId="4" fillId="0" borderId="0" xfId="0" applyFont="1" applyFill="1" applyBorder="1" applyAlignment="1">
      <alignment vertical="top"/>
    </xf>
    <xf numFmtId="0" fontId="0" fillId="0" borderId="1" xfId="0" applyFont="1" applyBorder="1" applyAlignment="1" quotePrefix="1">
      <alignment horizontal="center" vertical="top"/>
    </xf>
    <xf numFmtId="0" fontId="9" fillId="0" borderId="1" xfId="0" applyFont="1" applyBorder="1" applyAlignment="1">
      <alignment vertical="top" wrapText="1"/>
    </xf>
    <xf numFmtId="0" fontId="0" fillId="0" borderId="1" xfId="0" applyFont="1" applyBorder="1" applyAlignment="1">
      <alignment horizontal="center" vertical="top"/>
    </xf>
    <xf numFmtId="0" fontId="9" fillId="0" borderId="1" xfId="0" applyFont="1" applyBorder="1" applyAlignment="1" quotePrefix="1">
      <alignment vertical="top" wrapText="1"/>
    </xf>
    <xf numFmtId="0" fontId="0" fillId="0" borderId="0" xfId="0" applyBorder="1" applyAlignment="1" quotePrefix="1">
      <alignment horizontal="left"/>
    </xf>
    <xf numFmtId="0" fontId="0" fillId="0" borderId="0" xfId="0" applyBorder="1" applyAlignment="1">
      <alignment horizontal="left"/>
    </xf>
    <xf numFmtId="0" fontId="1" fillId="0" borderId="0" xfId="0" applyFont="1" applyBorder="1" applyAlignment="1" quotePrefix="1">
      <alignment horizontal="left"/>
    </xf>
    <xf numFmtId="0" fontId="1" fillId="0" borderId="1" xfId="0" applyFont="1" applyBorder="1" applyAlignment="1">
      <alignment horizontal="center" vertical="center"/>
    </xf>
    <xf numFmtId="0" fontId="1" fillId="0" borderId="1" xfId="0" applyFont="1" applyBorder="1" applyAlignment="1" quotePrefix="1">
      <alignment horizontal="center" vertical="center"/>
    </xf>
    <xf numFmtId="0" fontId="1" fillId="0" borderId="2" xfId="0" applyFont="1" applyBorder="1" applyAlignment="1" quotePrefix="1">
      <alignment horizont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quotePrefix="1">
      <alignment horizontal="center" vertical="center"/>
    </xf>
    <xf numFmtId="0" fontId="1" fillId="0" borderId="4" xfId="0" applyFont="1" applyBorder="1" applyAlignment="1" quotePrefix="1">
      <alignment horizontal="center" vertical="center"/>
    </xf>
    <xf numFmtId="0" fontId="0" fillId="0" borderId="0" xfId="0" applyBorder="1" applyAlignment="1">
      <alignment/>
    </xf>
    <xf numFmtId="2" fontId="6" fillId="0" borderId="0" xfId="0" applyNumberFormat="1" applyFont="1" applyBorder="1" applyAlignment="1">
      <alignment vertical="top"/>
    </xf>
    <xf numFmtId="166" fontId="0" fillId="0" borderId="3" xfId="0" applyNumberFormat="1" applyBorder="1" applyAlignment="1">
      <alignment horizontal="center"/>
    </xf>
    <xf numFmtId="166" fontId="0" fillId="0" borderId="1" xfId="0" applyNumberFormat="1" applyBorder="1" applyAlignment="1">
      <alignment horizontal="center"/>
    </xf>
    <xf numFmtId="166" fontId="0" fillId="0" borderId="4" xfId="0" applyNumberFormat="1" applyBorder="1" applyAlignment="1">
      <alignment horizontal="center"/>
    </xf>
    <xf numFmtId="166" fontId="0" fillId="0" borderId="5" xfId="0" applyNumberFormat="1" applyBorder="1" applyAlignment="1">
      <alignment horizontal="center"/>
    </xf>
    <xf numFmtId="166" fontId="0" fillId="0" borderId="6" xfId="0" applyNumberFormat="1" applyBorder="1" applyAlignment="1">
      <alignment horizontal="center"/>
    </xf>
    <xf numFmtId="166" fontId="0" fillId="0" borderId="7" xfId="0" applyNumberFormat="1" applyBorder="1" applyAlignment="1">
      <alignment horizontal="center"/>
    </xf>
    <xf numFmtId="2" fontId="1" fillId="0" borderId="1" xfId="0" applyNumberFormat="1" applyFont="1" applyBorder="1" applyAlignment="1">
      <alignment horizontal="center" vertical="top"/>
    </xf>
    <xf numFmtId="0" fontId="0" fillId="0" borderId="8" xfId="0" applyFont="1" applyBorder="1" applyAlignment="1" quotePrefix="1">
      <alignment horizontal="center" vertical="top"/>
    </xf>
    <xf numFmtId="0" fontId="9" fillId="0" borderId="8" xfId="0" applyFont="1" applyBorder="1" applyAlignment="1">
      <alignment vertical="top" wrapText="1"/>
    </xf>
    <xf numFmtId="0" fontId="4" fillId="0" borderId="8" xfId="0" applyFont="1" applyBorder="1" applyAlignment="1" quotePrefix="1">
      <alignment horizontal="center" vertical="top"/>
    </xf>
    <xf numFmtId="2" fontId="1" fillId="0" borderId="8" xfId="0" applyNumberFormat="1" applyFont="1" applyBorder="1" applyAlignment="1">
      <alignment horizontal="center" vertical="top"/>
    </xf>
    <xf numFmtId="0" fontId="4" fillId="0" borderId="8" xfId="0" applyFont="1" applyBorder="1" applyAlignment="1">
      <alignment horizontal="center" vertical="top"/>
    </xf>
    <xf numFmtId="2" fontId="6" fillId="0" borderId="9" xfId="0" applyNumberFormat="1" applyFont="1" applyBorder="1" applyAlignment="1">
      <alignment vertical="top"/>
    </xf>
    <xf numFmtId="0" fontId="11" fillId="0" borderId="0" xfId="0" applyFont="1" applyBorder="1" applyAlignment="1">
      <alignment horizontal="center" vertical="center" wrapText="1"/>
    </xf>
    <xf numFmtId="0" fontId="1" fillId="0" borderId="10" xfId="0" applyFont="1" applyBorder="1" applyAlignment="1">
      <alignment horizontal="centerContinuous"/>
    </xf>
    <xf numFmtId="0" fontId="1" fillId="0" borderId="11" xfId="0" applyFont="1" applyBorder="1" applyAlignment="1">
      <alignment horizontal="centerContinuous"/>
    </xf>
    <xf numFmtId="0" fontId="1" fillId="0" borderId="12" xfId="0" applyFont="1" applyBorder="1" applyAlignment="1" quotePrefix="1">
      <alignment horizontal="centerContinuous"/>
    </xf>
    <xf numFmtId="0" fontId="1" fillId="0" borderId="13" xfId="0" applyFont="1" applyBorder="1" applyAlignment="1">
      <alignment horizontal="centerContinuous"/>
    </xf>
    <xf numFmtId="0" fontId="1" fillId="0" borderId="14" xfId="0" applyFont="1" applyBorder="1" applyAlignment="1">
      <alignment horizontal="centerContinuous"/>
    </xf>
    <xf numFmtId="0" fontId="15" fillId="0" borderId="15" xfId="0" applyFont="1" applyFill="1" applyBorder="1" applyAlignment="1" applyProtection="1">
      <alignment horizontal="left" vertical="top" wrapText="1"/>
      <protection locked="0"/>
    </xf>
    <xf numFmtId="0" fontId="14" fillId="0" borderId="15" xfId="0" applyFont="1" applyFill="1" applyBorder="1" applyAlignment="1" applyProtection="1" quotePrefix="1">
      <alignment horizontal="center" vertical="top"/>
      <protection locked="0"/>
    </xf>
    <xf numFmtId="2" fontId="16" fillId="0" borderId="15" xfId="0" applyNumberFormat="1" applyFont="1" applyFill="1" applyBorder="1" applyAlignment="1" applyProtection="1">
      <alignment horizontal="center" vertical="top"/>
      <protection locked="0"/>
    </xf>
    <xf numFmtId="0" fontId="14" fillId="0" borderId="15" xfId="0" applyFont="1" applyFill="1" applyBorder="1" applyAlignment="1" applyProtection="1">
      <alignment horizontal="center" vertical="top"/>
      <protection locked="0"/>
    </xf>
    <xf numFmtId="0" fontId="15" fillId="0" borderId="1" xfId="0" applyFont="1" applyFill="1" applyBorder="1" applyAlignment="1" applyProtection="1">
      <alignment vertical="top" wrapText="1"/>
      <protection locked="0"/>
    </xf>
    <xf numFmtId="0" fontId="14" fillId="0" borderId="1" xfId="0" applyFont="1" applyFill="1" applyBorder="1" applyAlignment="1" applyProtection="1" quotePrefix="1">
      <alignment horizontal="center" vertical="top"/>
      <protection locked="0"/>
    </xf>
    <xf numFmtId="2" fontId="16" fillId="0" borderId="1" xfId="0" applyNumberFormat="1" applyFont="1" applyFill="1" applyBorder="1" applyAlignment="1" applyProtection="1">
      <alignment horizontal="center" vertical="top"/>
      <protection locked="0"/>
    </xf>
    <xf numFmtId="0" fontId="14" fillId="0" borderId="1" xfId="0" applyFont="1" applyFill="1" applyBorder="1" applyAlignment="1" applyProtection="1">
      <alignment horizontal="center" vertical="top"/>
      <protection locked="0"/>
    </xf>
    <xf numFmtId="0" fontId="15" fillId="0" borderId="16" xfId="0" applyFont="1" applyFill="1" applyBorder="1" applyAlignment="1" applyProtection="1">
      <alignment vertical="top" wrapText="1"/>
      <protection locked="0"/>
    </xf>
    <xf numFmtId="0" fontId="14" fillId="0" borderId="16" xfId="0" applyFont="1" applyFill="1" applyBorder="1" applyAlignment="1" applyProtection="1" quotePrefix="1">
      <alignment horizontal="center" vertical="top"/>
      <protection locked="0"/>
    </xf>
    <xf numFmtId="0" fontId="16" fillId="0" borderId="1" xfId="0" applyFont="1" applyFill="1" applyBorder="1" applyAlignment="1" applyProtection="1">
      <alignment/>
      <protection locked="0"/>
    </xf>
    <xf numFmtId="0" fontId="7" fillId="0" borderId="0" xfId="20" applyAlignment="1">
      <alignment/>
    </xf>
    <xf numFmtId="0" fontId="4" fillId="0" borderId="0" xfId="0" applyFont="1" applyBorder="1" applyAlignment="1">
      <alignment horizontal="center" vertical="top"/>
    </xf>
    <xf numFmtId="2" fontId="6" fillId="0" borderId="0" xfId="0" applyNumberFormat="1" applyFont="1" applyBorder="1" applyAlignment="1">
      <alignment horizontal="center" vertical="top"/>
    </xf>
    <xf numFmtId="166" fontId="0" fillId="0" borderId="0" xfId="0" applyNumberFormat="1" applyBorder="1" applyAlignment="1">
      <alignment horizontal="center"/>
    </xf>
    <xf numFmtId="0" fontId="18" fillId="0" borderId="1" xfId="0" applyFont="1" applyBorder="1" applyAlignment="1">
      <alignment horizontal="center" wrapText="1"/>
    </xf>
    <xf numFmtId="0" fontId="9" fillId="0" borderId="1" xfId="0" applyFont="1" applyBorder="1" applyAlignment="1">
      <alignment horizontal="left"/>
    </xf>
    <xf numFmtId="0" fontId="0" fillId="0" borderId="1" xfId="0" applyBorder="1" applyAlignment="1">
      <alignment horizontal="left"/>
    </xf>
    <xf numFmtId="0" fontId="0" fillId="0" borderId="1" xfId="0" applyBorder="1" applyAlignment="1">
      <alignment/>
    </xf>
    <xf numFmtId="0" fontId="18" fillId="0" borderId="0" xfId="0" applyFont="1" applyBorder="1" applyAlignment="1">
      <alignment horizontal="center" wrapText="1"/>
    </xf>
    <xf numFmtId="0" fontId="0" fillId="0" borderId="1" xfId="0" applyBorder="1" applyAlignment="1">
      <alignment horizontal="center"/>
    </xf>
    <xf numFmtId="0" fontId="18" fillId="0" borderId="17" xfId="0" applyFont="1" applyBorder="1" applyAlignment="1">
      <alignment horizontal="center" wrapText="1"/>
    </xf>
    <xf numFmtId="0" fontId="4" fillId="0" borderId="17" xfId="0" applyFont="1" applyBorder="1" applyAlignment="1">
      <alignment horizontal="center" vertical="top"/>
    </xf>
    <xf numFmtId="0" fontId="0" fillId="0" borderId="15" xfId="0" applyBorder="1" applyAlignment="1">
      <alignment horizontal="left"/>
    </xf>
    <xf numFmtId="0" fontId="0" fillId="0" borderId="15" xfId="0" applyBorder="1" applyAlignment="1">
      <alignment/>
    </xf>
    <xf numFmtId="165" fontId="0" fillId="0" borderId="15" xfId="0" applyNumberFormat="1" applyBorder="1" applyAlignment="1">
      <alignment horizontal="center"/>
    </xf>
    <xf numFmtId="165" fontId="0" fillId="0" borderId="1" xfId="0" applyNumberFormat="1" applyBorder="1" applyAlignment="1">
      <alignment horizontal="center"/>
    </xf>
    <xf numFmtId="0" fontId="0" fillId="0" borderId="6" xfId="0" applyBorder="1" applyAlignment="1">
      <alignment horizontal="left"/>
    </xf>
    <xf numFmtId="166" fontId="0" fillId="0" borderId="18" xfId="0" applyNumberFormat="1" applyBorder="1" applyAlignment="1">
      <alignment horizontal="center"/>
    </xf>
    <xf numFmtId="166" fontId="0" fillId="0" borderId="15" xfId="0" applyNumberFormat="1" applyBorder="1" applyAlignment="1">
      <alignment horizontal="center"/>
    </xf>
    <xf numFmtId="0" fontId="1" fillId="0" borderId="0" xfId="0" applyFont="1" applyBorder="1" applyAlignment="1">
      <alignment horizontal="left"/>
    </xf>
    <xf numFmtId="15" fontId="0" fillId="0" borderId="15" xfId="0" applyNumberFormat="1" applyBorder="1" applyAlignment="1">
      <alignment horizontal="left"/>
    </xf>
    <xf numFmtId="15" fontId="0" fillId="0" borderId="1" xfId="0" applyNumberFormat="1" applyBorder="1" applyAlignment="1">
      <alignment horizontal="left"/>
    </xf>
    <xf numFmtId="15" fontId="0" fillId="0" borderId="6" xfId="0" applyNumberFormat="1" applyBorder="1" applyAlignment="1">
      <alignment horizontal="left"/>
    </xf>
    <xf numFmtId="2" fontId="6" fillId="0" borderId="19" xfId="0" applyNumberFormat="1" applyFont="1" applyBorder="1" applyAlignment="1">
      <alignment vertical="top"/>
    </xf>
    <xf numFmtId="2" fontId="6" fillId="0" borderId="20" xfId="0" applyNumberFormat="1" applyFont="1" applyBorder="1" applyAlignment="1">
      <alignment vertical="top"/>
    </xf>
    <xf numFmtId="166" fontId="0" fillId="0" borderId="21" xfId="0" applyNumberFormat="1" applyBorder="1" applyAlignment="1">
      <alignment horizontal="center"/>
    </xf>
    <xf numFmtId="166" fontId="0" fillId="0" borderId="2" xfId="0" applyNumberFormat="1" applyBorder="1" applyAlignment="1">
      <alignment horizontal="center"/>
    </xf>
    <xf numFmtId="166" fontId="0" fillId="0" borderId="22" xfId="0" applyNumberFormat="1" applyBorder="1" applyAlignment="1">
      <alignment horizontal="center"/>
    </xf>
    <xf numFmtId="166" fontId="0" fillId="0" borderId="8" xfId="0" applyNumberFormat="1" applyBorder="1" applyAlignment="1">
      <alignment horizontal="center"/>
    </xf>
    <xf numFmtId="2" fontId="16" fillId="0" borderId="16" xfId="0" applyNumberFormat="1" applyFont="1" applyFill="1" applyBorder="1" applyAlignment="1" applyProtection="1">
      <alignment horizontal="center" vertical="top"/>
      <protection locked="0"/>
    </xf>
    <xf numFmtId="0" fontId="14" fillId="0" borderId="16" xfId="0" applyFont="1" applyFill="1" applyBorder="1" applyAlignment="1" applyProtection="1">
      <alignment horizontal="center" vertical="top"/>
      <protection locked="0"/>
    </xf>
    <xf numFmtId="2" fontId="6" fillId="0" borderId="23" xfId="0" applyNumberFormat="1" applyFont="1" applyBorder="1" applyAlignment="1">
      <alignment vertical="top"/>
    </xf>
    <xf numFmtId="0" fontId="15" fillId="0" borderId="24" xfId="0" applyFont="1" applyFill="1" applyBorder="1" applyAlignment="1" applyProtection="1">
      <alignment vertical="top" wrapText="1"/>
      <protection locked="0"/>
    </xf>
    <xf numFmtId="0" fontId="14" fillId="0" borderId="24" xfId="0" applyFont="1" applyFill="1" applyBorder="1" applyAlignment="1" applyProtection="1" quotePrefix="1">
      <alignment horizontal="center" vertical="top"/>
      <protection locked="0"/>
    </xf>
    <xf numFmtId="2" fontId="16" fillId="0" borderId="24" xfId="0" applyNumberFormat="1" applyFont="1" applyFill="1" applyBorder="1" applyAlignment="1" applyProtection="1">
      <alignment horizontal="center" vertical="top"/>
      <protection locked="0"/>
    </xf>
    <xf numFmtId="0" fontId="14" fillId="0" borderId="24" xfId="0" applyFont="1" applyFill="1" applyBorder="1" applyAlignment="1" applyProtection="1">
      <alignment horizontal="center" vertical="top"/>
      <protection locked="0"/>
    </xf>
    <xf numFmtId="0" fontId="0" fillId="0" borderId="2" xfId="0" applyFont="1" applyBorder="1" applyAlignment="1">
      <alignment horizontal="center" vertical="top"/>
    </xf>
    <xf numFmtId="0" fontId="9" fillId="0" borderId="2" xfId="0" applyFont="1" applyBorder="1" applyAlignment="1">
      <alignment vertical="top" wrapText="1"/>
    </xf>
    <xf numFmtId="0" fontId="4" fillId="0" borderId="2" xfId="0" applyFont="1" applyBorder="1" applyAlignment="1">
      <alignment horizontal="center" vertical="top"/>
    </xf>
    <xf numFmtId="0" fontId="9" fillId="0" borderId="25" xfId="0" applyFont="1" applyBorder="1" applyAlignment="1">
      <alignment horizontal="left"/>
    </xf>
    <xf numFmtId="0" fontId="0" fillId="0" borderId="25" xfId="0" applyBorder="1" applyAlignment="1">
      <alignment horizontal="center"/>
    </xf>
    <xf numFmtId="166" fontId="0" fillId="0" borderId="26" xfId="0" applyNumberFormat="1" applyBorder="1" applyAlignment="1">
      <alignment horizontal="center"/>
    </xf>
    <xf numFmtId="166" fontId="0" fillId="0" borderId="25" xfId="0" applyNumberFormat="1" applyBorder="1" applyAlignment="1">
      <alignment horizontal="center"/>
    </xf>
    <xf numFmtId="166" fontId="0" fillId="0" borderId="27" xfId="0" applyNumberFormat="1" applyBorder="1" applyAlignment="1">
      <alignment horizontal="center"/>
    </xf>
    <xf numFmtId="0" fontId="9" fillId="0" borderId="28" xfId="0" applyFont="1" applyBorder="1" applyAlignment="1">
      <alignment horizontal="left"/>
    </xf>
    <xf numFmtId="0" fontId="0" fillId="0" borderId="28" xfId="0" applyBorder="1" applyAlignment="1">
      <alignment horizontal="center"/>
    </xf>
    <xf numFmtId="2" fontId="6" fillId="0" borderId="29" xfId="0" applyNumberFormat="1" applyFont="1" applyBorder="1" applyAlignment="1">
      <alignment vertical="top"/>
    </xf>
    <xf numFmtId="0" fontId="0" fillId="0" borderId="0" xfId="0" applyAlignment="1">
      <alignment wrapText="1"/>
    </xf>
    <xf numFmtId="0" fontId="4" fillId="0" borderId="30" xfId="0" applyFont="1" applyBorder="1" applyAlignment="1">
      <alignment horizontal="center" vertical="top"/>
    </xf>
    <xf numFmtId="0" fontId="4" fillId="0" borderId="6" xfId="0" applyFont="1" applyBorder="1" applyAlignment="1">
      <alignment horizontal="center" vertical="top"/>
    </xf>
    <xf numFmtId="2" fontId="1" fillId="0" borderId="6" xfId="0" applyNumberFormat="1" applyFont="1" applyBorder="1" applyAlignment="1">
      <alignment horizontal="center" vertical="top"/>
    </xf>
    <xf numFmtId="0" fontId="4" fillId="0" borderId="31" xfId="0" applyFont="1" applyBorder="1" applyAlignment="1">
      <alignment horizontal="center" vertical="top"/>
    </xf>
    <xf numFmtId="0" fontId="18" fillId="0" borderId="8" xfId="0" applyFont="1" applyBorder="1" applyAlignment="1">
      <alignment horizontal="center" wrapText="1"/>
    </xf>
    <xf numFmtId="0" fontId="18" fillId="0" borderId="2" xfId="0" applyFont="1" applyBorder="1" applyAlignment="1">
      <alignment horizontal="center" wrapText="1"/>
    </xf>
    <xf numFmtId="0" fontId="18" fillId="0" borderId="6" xfId="0" applyFont="1" applyBorder="1" applyAlignment="1">
      <alignment horizontal="center" wrapText="1"/>
    </xf>
    <xf numFmtId="0" fontId="6" fillId="0" borderId="9" xfId="0" applyFont="1" applyBorder="1" applyAlignment="1">
      <alignment horizontal="center" vertical="center" wrapText="1"/>
    </xf>
    <xf numFmtId="2" fontId="6" fillId="0" borderId="32" xfId="0" applyNumberFormat="1" applyFont="1" applyBorder="1" applyAlignment="1">
      <alignment vertical="top"/>
    </xf>
    <xf numFmtId="2" fontId="6" fillId="0" borderId="33" xfId="0" applyNumberFormat="1" applyFont="1" applyBorder="1" applyAlignment="1">
      <alignment vertical="top"/>
    </xf>
    <xf numFmtId="0" fontId="18" fillId="0" borderId="34" xfId="0" applyFont="1" applyBorder="1" applyAlignment="1">
      <alignment horizontal="center" wrapText="1"/>
    </xf>
    <xf numFmtId="0" fontId="0" fillId="0" borderId="35" xfId="0" applyFont="1" applyBorder="1" applyAlignment="1">
      <alignment horizontal="center" vertical="top"/>
    </xf>
    <xf numFmtId="0" fontId="18" fillId="0" borderId="35" xfId="0" applyFont="1" applyBorder="1" applyAlignment="1">
      <alignment horizontal="center" wrapText="1"/>
    </xf>
    <xf numFmtId="0" fontId="18" fillId="0" borderId="36" xfId="0" applyFont="1" applyBorder="1" applyAlignment="1">
      <alignment horizontal="center" wrapText="1"/>
    </xf>
    <xf numFmtId="0" fontId="18" fillId="0" borderId="37" xfId="0" applyFont="1" applyBorder="1" applyAlignment="1">
      <alignment horizontal="center" wrapText="1"/>
    </xf>
    <xf numFmtId="0" fontId="9" fillId="0" borderId="0" xfId="0" applyFont="1" applyBorder="1" applyAlignment="1">
      <alignment horizontal="left"/>
    </xf>
    <xf numFmtId="2" fontId="1" fillId="0" borderId="23" xfId="0" applyNumberFormat="1" applyFont="1" applyBorder="1" applyAlignment="1">
      <alignment horizontal="center" vertical="top"/>
    </xf>
    <xf numFmtId="0" fontId="0" fillId="0" borderId="37" xfId="0" applyFont="1" applyBorder="1" applyAlignment="1" quotePrefix="1">
      <alignment horizontal="left"/>
    </xf>
    <xf numFmtId="0" fontId="4" fillId="0" borderId="0" xfId="0" applyFont="1" applyBorder="1" applyAlignment="1">
      <alignment horizontal="left"/>
    </xf>
    <xf numFmtId="0" fontId="4" fillId="0" borderId="0" xfId="0" applyFont="1" applyBorder="1" applyAlignment="1">
      <alignment/>
    </xf>
    <xf numFmtId="0" fontId="0" fillId="0" borderId="23" xfId="0" applyBorder="1" applyAlignment="1">
      <alignment/>
    </xf>
    <xf numFmtId="0" fontId="0" fillId="0" borderId="37" xfId="0" applyFont="1" applyBorder="1" applyAlignment="1">
      <alignment horizontal="left"/>
    </xf>
    <xf numFmtId="0" fontId="0" fillId="0" borderId="37" xfId="0" applyBorder="1" applyAlignment="1" quotePrefix="1">
      <alignment horizontal="left"/>
    </xf>
    <xf numFmtId="0" fontId="0" fillId="0" borderId="37" xfId="0" applyBorder="1" applyAlignment="1">
      <alignment horizontal="left"/>
    </xf>
    <xf numFmtId="0" fontId="1" fillId="0" borderId="37" xfId="0" applyFont="1" applyBorder="1" applyAlignment="1">
      <alignment horizontal="left"/>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8" xfId="0" applyFont="1" applyBorder="1" applyAlignment="1" quotePrefix="1">
      <alignment horizontal="center" vertical="center" wrapText="1"/>
    </xf>
    <xf numFmtId="0" fontId="14" fillId="0" borderId="18" xfId="0" applyFont="1" applyFill="1" applyBorder="1" applyAlignment="1" applyProtection="1">
      <alignment horizontal="center" vertical="top"/>
      <protection locked="0"/>
    </xf>
    <xf numFmtId="2" fontId="16" fillId="0" borderId="38" xfId="0" applyNumberFormat="1" applyFont="1" applyFill="1" applyBorder="1" applyAlignment="1" applyProtection="1">
      <alignment horizontal="center" vertical="top"/>
      <protection locked="0"/>
    </xf>
    <xf numFmtId="0" fontId="14" fillId="0" borderId="3" xfId="0" applyFont="1" applyFill="1" applyBorder="1" applyAlignment="1" applyProtection="1">
      <alignment horizontal="center" vertical="top"/>
      <protection locked="0"/>
    </xf>
    <xf numFmtId="2" fontId="16" fillId="0" borderId="4" xfId="0" applyNumberFormat="1" applyFont="1" applyFill="1" applyBorder="1" applyAlignment="1" applyProtection="1">
      <alignment horizontal="center" vertical="top"/>
      <protection locked="0"/>
    </xf>
    <xf numFmtId="0" fontId="14" fillId="0" borderId="39" xfId="0" applyFont="1" applyFill="1" applyBorder="1" applyAlignment="1" applyProtection="1">
      <alignment horizontal="center" vertical="top"/>
      <protection locked="0"/>
    </xf>
    <xf numFmtId="2" fontId="16" fillId="0" borderId="40" xfId="0" applyNumberFormat="1" applyFont="1" applyFill="1" applyBorder="1" applyAlignment="1" applyProtection="1">
      <alignment horizontal="center" vertical="top"/>
      <protection locked="0"/>
    </xf>
    <xf numFmtId="0" fontId="14" fillId="0" borderId="41" xfId="0" applyFont="1" applyFill="1" applyBorder="1" applyAlignment="1" applyProtection="1">
      <alignment horizontal="center" vertical="top"/>
      <protection locked="0"/>
    </xf>
    <xf numFmtId="2" fontId="16" fillId="0" borderId="42" xfId="0" applyNumberFormat="1" applyFont="1" applyFill="1" applyBorder="1" applyAlignment="1" applyProtection="1">
      <alignment horizontal="center" vertical="top"/>
      <protection locked="0"/>
    </xf>
    <xf numFmtId="0" fontId="4" fillId="0" borderId="22" xfId="0" applyFont="1" applyBorder="1" applyAlignment="1">
      <alignment horizontal="center" vertical="top"/>
    </xf>
    <xf numFmtId="2" fontId="1" fillId="0" borderId="43" xfId="0" applyNumberFormat="1" applyFont="1" applyBorder="1" applyAlignment="1">
      <alignment horizontal="center" vertical="top"/>
    </xf>
    <xf numFmtId="0" fontId="4" fillId="0" borderId="3" xfId="0" applyFont="1" applyBorder="1" applyAlignment="1">
      <alignment horizontal="center" vertical="top"/>
    </xf>
    <xf numFmtId="2" fontId="1" fillId="0" borderId="4" xfId="0" applyNumberFormat="1" applyFont="1" applyBorder="1" applyAlignment="1">
      <alignment horizontal="center" vertical="top"/>
    </xf>
    <xf numFmtId="0" fontId="5" fillId="0" borderId="3" xfId="0" applyFont="1" applyBorder="1" applyAlignment="1">
      <alignment horizontal="center" vertical="top"/>
    </xf>
    <xf numFmtId="0" fontId="4" fillId="0" borderId="5" xfId="0" applyFont="1" applyBorder="1" applyAlignment="1">
      <alignment horizontal="center" vertical="top"/>
    </xf>
    <xf numFmtId="2" fontId="1" fillId="0" borderId="7" xfId="0" applyNumberFormat="1" applyFont="1" applyBorder="1" applyAlignment="1">
      <alignment horizontal="center" vertical="top"/>
    </xf>
    <xf numFmtId="0" fontId="4" fillId="0" borderId="21" xfId="0" applyFont="1" applyBorder="1" applyAlignment="1">
      <alignment horizontal="center" vertical="top"/>
    </xf>
    <xf numFmtId="2" fontId="1" fillId="0" borderId="40" xfId="0" applyNumberFormat="1" applyFont="1" applyBorder="1" applyAlignment="1">
      <alignment horizontal="center" vertical="top"/>
    </xf>
    <xf numFmtId="0" fontId="1" fillId="0" borderId="15" xfId="0" applyFont="1" applyBorder="1" applyAlignment="1" quotePrefix="1">
      <alignment horizontal="center" vertical="center" wrapText="1"/>
    </xf>
    <xf numFmtId="0" fontId="6" fillId="0" borderId="38" xfId="0" applyFont="1" applyBorder="1" applyAlignment="1">
      <alignment horizontal="center" vertical="center" wrapText="1"/>
    </xf>
    <xf numFmtId="2" fontId="16" fillId="0" borderId="19" xfId="0" applyNumberFormat="1" applyFont="1" applyFill="1" applyBorder="1" applyAlignment="1" applyProtection="1">
      <alignment horizontal="center" vertical="top"/>
      <protection locked="0"/>
    </xf>
    <xf numFmtId="2" fontId="6" fillId="0" borderId="43" xfId="0" applyNumberFormat="1" applyFont="1" applyBorder="1" applyAlignment="1">
      <alignment horizontal="center" vertical="top"/>
    </xf>
    <xf numFmtId="2" fontId="6" fillId="0" borderId="4" xfId="0" applyNumberFormat="1" applyFont="1" applyBorder="1" applyAlignment="1">
      <alignment horizontal="center" vertical="top"/>
    </xf>
    <xf numFmtId="2" fontId="6" fillId="0" borderId="7" xfId="0" applyNumberFormat="1" applyFont="1" applyBorder="1" applyAlignment="1">
      <alignment horizontal="center" vertical="top"/>
    </xf>
    <xf numFmtId="2" fontId="6" fillId="0" borderId="40" xfId="0" applyNumberFormat="1" applyFont="1" applyBorder="1" applyAlignment="1">
      <alignment horizontal="center" vertical="top"/>
    </xf>
    <xf numFmtId="166" fontId="0" fillId="0" borderId="39" xfId="0" applyNumberFormat="1" applyBorder="1" applyAlignment="1">
      <alignment horizontal="center"/>
    </xf>
    <xf numFmtId="166" fontId="0" fillId="0" borderId="16" xfId="0" applyNumberFormat="1" applyBorder="1" applyAlignment="1">
      <alignment horizontal="center"/>
    </xf>
    <xf numFmtId="166" fontId="0" fillId="0" borderId="19" xfId="0" applyNumberFormat="1" applyBorder="1" applyAlignment="1">
      <alignment horizontal="center"/>
    </xf>
    <xf numFmtId="0" fontId="1" fillId="0" borderId="17" xfId="0" applyFont="1" applyBorder="1" applyAlignment="1">
      <alignment horizontal="center" vertical="center" wrapText="1"/>
    </xf>
    <xf numFmtId="0" fontId="14" fillId="0" borderId="44" xfId="0" applyFont="1" applyFill="1" applyBorder="1" applyAlignment="1" applyProtection="1">
      <alignment horizontal="center" vertical="top"/>
      <protection locked="0"/>
    </xf>
    <xf numFmtId="0" fontId="14" fillId="0" borderId="17" xfId="0" applyFont="1" applyFill="1" applyBorder="1" applyAlignment="1" applyProtection="1">
      <alignment horizontal="center" vertical="top"/>
      <protection locked="0"/>
    </xf>
    <xf numFmtId="0" fontId="14" fillId="0" borderId="37" xfId="0" applyFont="1" applyFill="1" applyBorder="1" applyAlignment="1" applyProtection="1">
      <alignment horizontal="center" vertical="top"/>
      <protection locked="0"/>
    </xf>
    <xf numFmtId="0" fontId="14" fillId="0" borderId="45" xfId="0" applyFont="1" applyFill="1" applyBorder="1" applyAlignment="1" applyProtection="1">
      <alignment horizontal="center" vertical="top"/>
      <protection locked="0"/>
    </xf>
    <xf numFmtId="0" fontId="6" fillId="0" borderId="46" xfId="0" applyFont="1" applyBorder="1" applyAlignment="1">
      <alignment horizontal="center" vertical="center" wrapText="1"/>
    </xf>
    <xf numFmtId="2" fontId="16" fillId="0" borderId="10" xfId="0" applyNumberFormat="1" applyFont="1" applyFill="1" applyBorder="1" applyAlignment="1" applyProtection="1">
      <alignment horizontal="center" vertical="top"/>
      <protection locked="0"/>
    </xf>
    <xf numFmtId="2" fontId="16" fillId="0" borderId="46" xfId="0" applyNumberFormat="1" applyFont="1" applyFill="1" applyBorder="1" applyAlignment="1" applyProtection="1">
      <alignment horizontal="center" vertical="top"/>
      <protection locked="0"/>
    </xf>
    <xf numFmtId="2" fontId="16" fillId="0" borderId="0" xfId="0" applyNumberFormat="1" applyFont="1" applyFill="1" applyBorder="1" applyAlignment="1" applyProtection="1">
      <alignment horizontal="center" vertical="top"/>
      <protection locked="0"/>
    </xf>
    <xf numFmtId="2" fontId="16" fillId="0" borderId="47" xfId="0" applyNumberFormat="1" applyFont="1" applyFill="1" applyBorder="1" applyAlignment="1" applyProtection="1">
      <alignment horizontal="center" vertical="top"/>
      <protection locked="0"/>
    </xf>
    <xf numFmtId="2" fontId="6" fillId="0" borderId="14" xfId="0" applyNumberFormat="1" applyFont="1" applyBorder="1" applyAlignment="1">
      <alignment horizontal="center" vertical="top"/>
    </xf>
    <xf numFmtId="2" fontId="6" fillId="0" borderId="46" xfId="0" applyNumberFormat="1" applyFont="1" applyBorder="1" applyAlignment="1">
      <alignment horizontal="center" vertical="top"/>
    </xf>
    <xf numFmtId="2" fontId="6" fillId="0" borderId="48" xfId="0" applyNumberFormat="1" applyFont="1" applyBorder="1" applyAlignment="1">
      <alignment horizontal="center" vertical="top"/>
    </xf>
    <xf numFmtId="2" fontId="6" fillId="0" borderId="49" xfId="0" applyNumberFormat="1" applyFont="1" applyBorder="1" applyAlignment="1">
      <alignment horizontal="center" vertical="top"/>
    </xf>
    <xf numFmtId="0" fontId="1" fillId="0" borderId="18" xfId="0" applyFont="1" applyBorder="1" applyAlignment="1" quotePrefix="1">
      <alignment horizontal="center" vertical="center" wrapText="1"/>
    </xf>
    <xf numFmtId="0" fontId="18" fillId="0" borderId="43" xfId="0" applyFont="1" applyBorder="1" applyAlignment="1">
      <alignment horizontal="center" wrapText="1"/>
    </xf>
    <xf numFmtId="0" fontId="18" fillId="0" borderId="4" xfId="0" applyFont="1" applyBorder="1" applyAlignment="1">
      <alignment horizontal="center" wrapText="1"/>
    </xf>
    <xf numFmtId="0" fontId="18" fillId="0" borderId="40" xfId="0" applyFont="1" applyBorder="1" applyAlignment="1">
      <alignment horizontal="center" wrapText="1"/>
    </xf>
    <xf numFmtId="0" fontId="18" fillId="0" borderId="7" xfId="0" applyFont="1" applyBorder="1" applyAlignment="1">
      <alignment horizontal="center" wrapText="1"/>
    </xf>
    <xf numFmtId="2" fontId="11" fillId="0" borderId="43" xfId="0" applyNumberFormat="1" applyFont="1" applyBorder="1" applyAlignment="1">
      <alignment horizontal="center" wrapText="1"/>
    </xf>
    <xf numFmtId="2" fontId="11" fillId="0" borderId="4" xfId="0" applyNumberFormat="1" applyFont="1" applyBorder="1" applyAlignment="1">
      <alignment horizontal="center" wrapText="1"/>
    </xf>
    <xf numFmtId="2" fontId="1" fillId="0" borderId="4" xfId="0" applyNumberFormat="1" applyFont="1" applyBorder="1" applyAlignment="1">
      <alignment horizontal="center" vertical="top"/>
    </xf>
    <xf numFmtId="2" fontId="11" fillId="0" borderId="40" xfId="0" applyNumberFormat="1" applyFont="1" applyBorder="1" applyAlignment="1">
      <alignment horizontal="center" wrapText="1"/>
    </xf>
    <xf numFmtId="2" fontId="11" fillId="0" borderId="7" xfId="0" applyNumberFormat="1" applyFont="1" applyBorder="1" applyAlignment="1">
      <alignment horizontal="center" wrapText="1"/>
    </xf>
    <xf numFmtId="0" fontId="1" fillId="0" borderId="50" xfId="0" applyFont="1" applyBorder="1" applyAlignment="1" quotePrefix="1">
      <alignment horizontal="center" vertical="center" wrapText="1"/>
    </xf>
    <xf numFmtId="2" fontId="16" fillId="0" borderId="50" xfId="0" applyNumberFormat="1" applyFont="1" applyFill="1" applyBorder="1" applyAlignment="1" applyProtection="1">
      <alignment horizontal="center" vertical="top"/>
      <protection locked="0"/>
    </xf>
    <xf numFmtId="2" fontId="16" fillId="0" borderId="51" xfId="0" applyNumberFormat="1" applyFont="1" applyFill="1" applyBorder="1" applyAlignment="1" applyProtection="1">
      <alignment horizontal="center" vertical="top"/>
      <protection locked="0"/>
    </xf>
    <xf numFmtId="2" fontId="16" fillId="0" borderId="52" xfId="0" applyNumberFormat="1" applyFont="1" applyFill="1" applyBorder="1" applyAlignment="1" applyProtection="1">
      <alignment horizontal="center" vertical="top"/>
      <protection locked="0"/>
    </xf>
    <xf numFmtId="2" fontId="16" fillId="0" borderId="53" xfId="0" applyNumberFormat="1" applyFont="1" applyFill="1" applyBorder="1" applyAlignment="1" applyProtection="1">
      <alignment horizontal="center" vertical="top"/>
      <protection locked="0"/>
    </xf>
    <xf numFmtId="2" fontId="1" fillId="0" borderId="54" xfId="0" applyNumberFormat="1" applyFont="1" applyBorder="1" applyAlignment="1">
      <alignment horizontal="center" vertical="top"/>
    </xf>
    <xf numFmtId="2" fontId="1" fillId="0" borderId="51" xfId="0" applyNumberFormat="1" applyFont="1" applyBorder="1" applyAlignment="1">
      <alignment horizontal="center" vertical="top"/>
    </xf>
    <xf numFmtId="2" fontId="1" fillId="0" borderId="55" xfId="0" applyNumberFormat="1" applyFont="1" applyBorder="1" applyAlignment="1">
      <alignment horizontal="center" vertical="top"/>
    </xf>
    <xf numFmtId="2" fontId="1" fillId="0" borderId="56" xfId="0" applyNumberFormat="1" applyFont="1" applyBorder="1" applyAlignment="1">
      <alignment horizontal="center" vertical="top"/>
    </xf>
    <xf numFmtId="2" fontId="1" fillId="0" borderId="57" xfId="0" applyNumberFormat="1" applyFont="1" applyBorder="1" applyAlignment="1">
      <alignment horizontal="center" vertical="top"/>
    </xf>
    <xf numFmtId="2" fontId="1" fillId="0" borderId="58" xfId="0" applyNumberFormat="1" applyFont="1" applyBorder="1" applyAlignment="1">
      <alignment horizontal="center" vertical="top"/>
    </xf>
    <xf numFmtId="0" fontId="14" fillId="0" borderId="44" xfId="0" applyFont="1" applyFill="1" applyBorder="1" applyAlignment="1" applyProtection="1" quotePrefix="1">
      <alignment horizontal="center" vertical="top"/>
      <protection locked="0"/>
    </xf>
    <xf numFmtId="0" fontId="14" fillId="0" borderId="17" xfId="0" applyFont="1" applyFill="1" applyBorder="1" applyAlignment="1" applyProtection="1" quotePrefix="1">
      <alignment horizontal="center" vertical="top"/>
      <protection locked="0"/>
    </xf>
    <xf numFmtId="0" fontId="14" fillId="0" borderId="37" xfId="0" applyFont="1" applyFill="1" applyBorder="1" applyAlignment="1" applyProtection="1" quotePrefix="1">
      <alignment horizontal="center" vertical="top"/>
      <protection locked="0"/>
    </xf>
    <xf numFmtId="0" fontId="14" fillId="0" borderId="45" xfId="0" applyFont="1" applyFill="1" applyBorder="1" applyAlignment="1" applyProtection="1" quotePrefix="1">
      <alignment horizontal="center" vertical="top"/>
      <protection locked="0"/>
    </xf>
    <xf numFmtId="0" fontId="0" fillId="0" borderId="30" xfId="0" applyFont="1" applyBorder="1" applyAlignment="1" quotePrefix="1">
      <alignment horizontal="center" vertical="top"/>
    </xf>
    <xf numFmtId="0" fontId="0" fillId="0" borderId="37" xfId="0" applyFont="1" applyBorder="1" applyAlignment="1" quotePrefix="1">
      <alignment horizontal="center" vertical="top"/>
    </xf>
    <xf numFmtId="0" fontId="0" fillId="0" borderId="59" xfId="0" applyBorder="1" applyAlignment="1">
      <alignment horizontal="center"/>
    </xf>
    <xf numFmtId="0" fontId="0" fillId="0" borderId="17" xfId="0" applyBorder="1" applyAlignment="1">
      <alignment horizontal="center"/>
    </xf>
    <xf numFmtId="0" fontId="0" fillId="0" borderId="17" xfId="0" applyFont="1" applyBorder="1" applyAlignment="1" quotePrefix="1">
      <alignment horizontal="center" vertical="top"/>
    </xf>
    <xf numFmtId="0" fontId="0" fillId="0" borderId="60" xfId="0" applyBorder="1" applyAlignment="1">
      <alignment horizontal="center"/>
    </xf>
    <xf numFmtId="0" fontId="1" fillId="0" borderId="9" xfId="0" applyFont="1" applyBorder="1" applyAlignment="1">
      <alignment horizontal="center" vertical="center" wrapText="1"/>
    </xf>
    <xf numFmtId="0" fontId="14" fillId="0" borderId="61" xfId="0" applyFont="1" applyFill="1" applyBorder="1" applyAlignment="1" applyProtection="1">
      <alignment horizontal="center" vertical="top"/>
      <protection locked="0"/>
    </xf>
    <xf numFmtId="0" fontId="14" fillId="0" borderId="9" xfId="0" applyFont="1" applyFill="1" applyBorder="1" applyAlignment="1" applyProtection="1">
      <alignment horizontal="center" vertical="top"/>
      <protection locked="0"/>
    </xf>
    <xf numFmtId="0" fontId="14" fillId="0" borderId="23" xfId="0" applyFont="1" applyFill="1" applyBorder="1" applyAlignment="1" applyProtection="1">
      <alignment horizontal="center" vertical="top"/>
      <protection locked="0"/>
    </xf>
    <xf numFmtId="0" fontId="14" fillId="0" borderId="62" xfId="0" applyFont="1" applyFill="1" applyBorder="1" applyAlignment="1" applyProtection="1">
      <alignment horizontal="center" vertical="top"/>
      <protection locked="0"/>
    </xf>
    <xf numFmtId="0" fontId="4" fillId="0" borderId="32" xfId="0" applyFont="1" applyBorder="1" applyAlignment="1">
      <alignment horizontal="center" vertical="top"/>
    </xf>
    <xf numFmtId="0" fontId="4" fillId="0" borderId="9" xfId="0" applyFont="1" applyBorder="1" applyAlignment="1">
      <alignment horizontal="center" vertical="top"/>
    </xf>
    <xf numFmtId="0" fontId="4" fillId="0" borderId="33" xfId="0" applyFont="1" applyBorder="1" applyAlignment="1">
      <alignment horizontal="center" vertical="top"/>
    </xf>
    <xf numFmtId="0" fontId="14" fillId="0" borderId="18" xfId="0" applyFont="1" applyFill="1" applyBorder="1" applyAlignment="1" applyProtection="1" quotePrefix="1">
      <alignment horizontal="center" vertical="top"/>
      <protection locked="0"/>
    </xf>
    <xf numFmtId="0" fontId="14" fillId="0" borderId="3" xfId="0" applyFont="1" applyFill="1" applyBorder="1" applyAlignment="1" applyProtection="1" quotePrefix="1">
      <alignment horizontal="center" vertical="top"/>
      <protection locked="0"/>
    </xf>
    <xf numFmtId="0" fontId="14" fillId="0" borderId="39" xfId="0" applyFont="1" applyFill="1" applyBorder="1" applyAlignment="1" applyProtection="1" quotePrefix="1">
      <alignment horizontal="center" vertical="top"/>
      <protection locked="0"/>
    </xf>
    <xf numFmtId="0" fontId="14" fillId="0" borderId="41" xfId="0" applyFont="1" applyFill="1" applyBorder="1" applyAlignment="1" applyProtection="1" quotePrefix="1">
      <alignment horizontal="center" vertical="top"/>
      <protection locked="0"/>
    </xf>
    <xf numFmtId="0" fontId="4" fillId="0" borderId="22" xfId="0" applyFont="1" applyBorder="1" applyAlignment="1" quotePrefix="1">
      <alignment horizontal="center" vertical="top"/>
    </xf>
    <xf numFmtId="0" fontId="4" fillId="0" borderId="3" xfId="0" applyFont="1" applyBorder="1" applyAlignment="1" quotePrefix="1">
      <alignment horizontal="center" vertical="top"/>
    </xf>
    <xf numFmtId="2" fontId="1" fillId="0" borderId="63" xfId="0" applyNumberFormat="1" applyFont="1" applyBorder="1" applyAlignment="1">
      <alignment horizontal="center" vertical="top"/>
    </xf>
    <xf numFmtId="2" fontId="1" fillId="0" borderId="64" xfId="0" applyNumberFormat="1" applyFont="1" applyBorder="1" applyAlignment="1">
      <alignment horizontal="center" vertical="top"/>
    </xf>
    <xf numFmtId="2" fontId="1" fillId="0" borderId="65" xfId="0" applyNumberFormat="1" applyFont="1" applyBorder="1" applyAlignment="1">
      <alignment horizontal="center" vertical="top"/>
    </xf>
    <xf numFmtId="0" fontId="19" fillId="0" borderId="18" xfId="0" applyFont="1" applyBorder="1" applyAlignment="1">
      <alignment horizontal="center" wrapText="1"/>
    </xf>
    <xf numFmtId="0" fontId="19" fillId="0" borderId="15" xfId="0" applyFont="1" applyBorder="1" applyAlignment="1">
      <alignment horizontal="center" wrapText="1"/>
    </xf>
    <xf numFmtId="0" fontId="19" fillId="0" borderId="44" xfId="0" applyFont="1" applyBorder="1" applyAlignment="1">
      <alignment horizontal="center" wrapText="1"/>
    </xf>
    <xf numFmtId="0" fontId="19" fillId="0" borderId="38" xfId="0" applyFont="1" applyBorder="1" applyAlignment="1">
      <alignment horizontal="center" wrapText="1"/>
    </xf>
    <xf numFmtId="0" fontId="20" fillId="0" borderId="0" xfId="0" applyFont="1" applyAlignment="1">
      <alignment/>
    </xf>
    <xf numFmtId="0" fontId="20" fillId="0" borderId="3" xfId="0" applyFont="1" applyBorder="1" applyAlignment="1">
      <alignment/>
    </xf>
    <xf numFmtId="0" fontId="20" fillId="0" borderId="3" xfId="0" applyFont="1" applyBorder="1" applyAlignment="1">
      <alignment horizontal="center"/>
    </xf>
    <xf numFmtId="0" fontId="20" fillId="0" borderId="1" xfId="0" applyFont="1" applyBorder="1" applyAlignment="1">
      <alignment horizontal="center"/>
    </xf>
    <xf numFmtId="0" fontId="20" fillId="0" borderId="17" xfId="0" applyFont="1" applyBorder="1" applyAlignment="1">
      <alignment horizontal="center"/>
    </xf>
    <xf numFmtId="0" fontId="1" fillId="0" borderId="0" xfId="0" applyFont="1" applyAlignment="1">
      <alignment/>
    </xf>
    <xf numFmtId="0" fontId="0" fillId="0" borderId="1" xfId="0" applyBorder="1" applyAlignment="1">
      <alignment wrapText="1"/>
    </xf>
    <xf numFmtId="2" fontId="20" fillId="0" borderId="4" xfId="0" applyNumberFormat="1" applyFont="1" applyBorder="1" applyAlignment="1">
      <alignment horizontal="center"/>
    </xf>
    <xf numFmtId="0" fontId="20" fillId="0" borderId="5" xfId="0" applyFont="1" applyBorder="1" applyAlignment="1">
      <alignment/>
    </xf>
    <xf numFmtId="0" fontId="20" fillId="0" borderId="6" xfId="0" applyFont="1" applyBorder="1" applyAlignment="1">
      <alignment horizontal="center"/>
    </xf>
    <xf numFmtId="0" fontId="20" fillId="0" borderId="31" xfId="0" applyFont="1" applyBorder="1" applyAlignment="1">
      <alignment horizontal="center"/>
    </xf>
    <xf numFmtId="0" fontId="20" fillId="0" borderId="5" xfId="0" applyFont="1" applyBorder="1" applyAlignment="1">
      <alignment horizontal="center"/>
    </xf>
    <xf numFmtId="2" fontId="20" fillId="0" borderId="7" xfId="0" applyNumberFormat="1" applyFont="1" applyBorder="1" applyAlignment="1">
      <alignment horizontal="center"/>
    </xf>
    <xf numFmtId="0" fontId="9" fillId="0" borderId="3" xfId="0" applyFont="1" applyBorder="1" applyAlignment="1">
      <alignment/>
    </xf>
    <xf numFmtId="0" fontId="9" fillId="0" borderId="1" xfId="0" applyFont="1" applyBorder="1" applyAlignment="1">
      <alignment/>
    </xf>
    <xf numFmtId="0" fontId="9" fillId="0" borderId="17" xfId="0" applyFont="1" applyBorder="1" applyAlignment="1">
      <alignment/>
    </xf>
    <xf numFmtId="0" fontId="9" fillId="0" borderId="4" xfId="0" applyFont="1" applyBorder="1" applyAlignment="1">
      <alignment/>
    </xf>
    <xf numFmtId="0" fontId="9" fillId="0" borderId="3" xfId="0" applyFont="1" applyBorder="1" applyAlignment="1">
      <alignment horizontal="center"/>
    </xf>
    <xf numFmtId="0" fontId="9" fillId="0" borderId="1" xfId="0" applyFont="1" applyBorder="1" applyAlignment="1">
      <alignment horizontal="center"/>
    </xf>
    <xf numFmtId="0" fontId="9" fillId="0" borderId="4" xfId="0" applyFont="1" applyBorder="1" applyAlignment="1">
      <alignment horizontal="center"/>
    </xf>
    <xf numFmtId="2" fontId="9" fillId="0" borderId="4" xfId="0" applyNumberFormat="1" applyFont="1" applyBorder="1" applyAlignment="1">
      <alignment horizontal="left"/>
    </xf>
    <xf numFmtId="0" fontId="0" fillId="2" borderId="1" xfId="0" applyFont="1" applyFill="1" applyBorder="1" applyAlignment="1" quotePrefix="1">
      <alignment horizontal="center" vertical="top"/>
    </xf>
    <xf numFmtId="0" fontId="9" fillId="2" borderId="1" xfId="0" applyFont="1" applyFill="1" applyBorder="1" applyAlignment="1">
      <alignment vertical="top" wrapText="1"/>
    </xf>
    <xf numFmtId="0" fontId="0" fillId="2" borderId="30" xfId="0" applyFont="1" applyFill="1" applyBorder="1" applyAlignment="1" quotePrefix="1">
      <alignment horizontal="center" vertical="top"/>
    </xf>
    <xf numFmtId="0" fontId="4" fillId="2" borderId="3" xfId="0" applyFont="1" applyFill="1" applyBorder="1" applyAlignment="1" quotePrefix="1">
      <alignment horizontal="center" vertical="top"/>
    </xf>
    <xf numFmtId="0" fontId="4" fillId="2" borderId="1" xfId="0" applyFont="1" applyFill="1" applyBorder="1" applyAlignment="1" quotePrefix="1">
      <alignment horizontal="center" vertical="top"/>
    </xf>
    <xf numFmtId="2" fontId="1" fillId="2" borderId="4" xfId="0" applyNumberFormat="1" applyFont="1" applyFill="1" applyBorder="1" applyAlignment="1">
      <alignment horizontal="center" vertical="top"/>
    </xf>
    <xf numFmtId="0" fontId="4" fillId="2" borderId="9" xfId="0" applyFont="1" applyFill="1" applyBorder="1" applyAlignment="1">
      <alignment horizontal="center" vertical="top"/>
    </xf>
    <xf numFmtId="0" fontId="4" fillId="2" borderId="17" xfId="0" applyFont="1" applyFill="1" applyBorder="1" applyAlignment="1">
      <alignment horizontal="center" vertical="top"/>
    </xf>
    <xf numFmtId="2" fontId="1" fillId="2" borderId="51" xfId="0" applyNumberFormat="1" applyFont="1" applyFill="1" applyBorder="1" applyAlignment="1">
      <alignment horizontal="center" vertical="top"/>
    </xf>
    <xf numFmtId="2" fontId="6" fillId="2" borderId="46" xfId="0" applyNumberFormat="1" applyFont="1" applyFill="1" applyBorder="1" applyAlignment="1">
      <alignment horizontal="center" vertical="top"/>
    </xf>
    <xf numFmtId="0" fontId="4" fillId="2" borderId="3" xfId="0" applyFont="1" applyFill="1" applyBorder="1" applyAlignment="1">
      <alignment horizontal="center" vertical="top"/>
    </xf>
    <xf numFmtId="0" fontId="4" fillId="2" borderId="1" xfId="0" applyFont="1" applyFill="1" applyBorder="1" applyAlignment="1">
      <alignment horizontal="center" vertical="top"/>
    </xf>
    <xf numFmtId="2" fontId="1" fillId="2" borderId="1" xfId="0" applyNumberFormat="1" applyFont="1" applyFill="1" applyBorder="1" applyAlignment="1">
      <alignment horizontal="center" vertical="top"/>
    </xf>
    <xf numFmtId="2" fontId="6" fillId="2" borderId="4" xfId="0" applyNumberFormat="1" applyFont="1" applyFill="1" applyBorder="1" applyAlignment="1">
      <alignment horizontal="center" vertical="top"/>
    </xf>
    <xf numFmtId="0" fontId="0" fillId="0" borderId="15" xfId="0" applyBorder="1" applyAlignment="1">
      <alignment horizontal="left"/>
    </xf>
    <xf numFmtId="0" fontId="0" fillId="0" borderId="38" xfId="0" applyBorder="1" applyAlignment="1">
      <alignment horizontal="left"/>
    </xf>
    <xf numFmtId="0" fontId="0" fillId="0" borderId="1"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0" fillId="0" borderId="7"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Roadspeed Comparison</a:t>
            </a:r>
          </a:p>
        </c:rich>
      </c:tx>
      <c:layout/>
      <c:spPr>
        <a:noFill/>
        <a:ln>
          <a:noFill/>
        </a:ln>
      </c:spPr>
    </c:title>
    <c:plotArea>
      <c:layout>
        <c:manualLayout>
          <c:xMode val="edge"/>
          <c:yMode val="edge"/>
          <c:x val="0.033"/>
          <c:y val="0.0995"/>
          <c:w val="0.937"/>
          <c:h val="0.818"/>
        </c:manualLayout>
      </c:layout>
      <c:lineChart>
        <c:grouping val="standard"/>
        <c:varyColors val="0"/>
        <c:ser>
          <c:idx val="0"/>
          <c:order val="0"/>
          <c:tx>
            <c:strRef>
              <c:f>'Ratio Data'!$B$6</c:f>
              <c:strCache>
                <c:ptCount val="1"/>
                <c:pt idx="0">
                  <c:v>4.25 FD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'Ratio Data'!$AD$6:$AH$6</c:f>
              <c:numCache>
                <c:ptCount val="5"/>
                <c:pt idx="0">
                  <c:v>23.282699113901156</c:v>
                </c:pt>
                <c:pt idx="1">
                  <c:v>41.40479997059742</c:v>
                </c:pt>
                <c:pt idx="2">
                  <c:v>62.26768367671239</c:v>
                </c:pt>
                <c:pt idx="3">
                  <c:v>88.2695735636912</c:v>
                </c:pt>
                <c:pt idx="4">
                  <c:v>107.10041592394535</c:v>
                </c:pt>
              </c:numCache>
            </c:numRef>
          </c:val>
          <c:smooth val="0"/>
        </c:ser>
        <c:ser>
          <c:idx val="1"/>
          <c:order val="1"/>
          <c:tx>
            <c:strRef>
              <c:f>'Ratio Data'!$B$7</c:f>
              <c:strCache>
                <c:ptCount val="1"/>
                <c:pt idx="0">
                  <c:v>3.94 FD</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'Ratio Data'!$AD$7:$AH$7</c:f>
              <c:numCache>
                <c:ptCount val="5"/>
                <c:pt idx="0">
                  <c:v>25.114586607634497</c:v>
                </c:pt>
                <c:pt idx="1">
                  <c:v>44.66253803935002</c:v>
                </c:pt>
                <c:pt idx="2">
                  <c:v>60.17036374745766</c:v>
                </c:pt>
                <c:pt idx="3">
                  <c:v>76.67727769587523</c:v>
                </c:pt>
                <c:pt idx="4">
                  <c:v>97.3542964003809</c:v>
                </c:pt>
              </c:numCache>
            </c:numRef>
          </c:val>
          <c:smooth val="0"/>
        </c:ser>
        <c:ser>
          <c:idx val="2"/>
          <c:order val="2"/>
          <c:tx>
            <c:strRef>
              <c:f>'Ratio Data'!$B$8</c:f>
              <c:strCache>
                <c:ptCount val="1"/>
                <c:pt idx="0">
                  <c:v>AUG</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33"/>
              </a:solidFill>
              <a:ln>
                <a:solidFill>
                  <a:srgbClr val="339933"/>
                </a:solidFill>
              </a:ln>
            </c:spPr>
          </c:marker>
          <c:val>
            <c:numRef>
              <c:f>'Ratio Data'!$AD$8:$AH$8</c:f>
              <c:numCache>
                <c:ptCount val="5"/>
                <c:pt idx="0">
                  <c:v>26.962253742256113</c:v>
                </c:pt>
                <c:pt idx="1">
                  <c:v>47.9483378406101</c:v>
                </c:pt>
                <c:pt idx="2">
                  <c:v>64.59706625748859</c:v>
                </c:pt>
                <c:pt idx="3">
                  <c:v>82.31838531927752</c:v>
                </c:pt>
                <c:pt idx="4">
                  <c:v>104.51660158515008</c:v>
                </c:pt>
              </c:numCache>
            </c:numRef>
          </c:val>
          <c:smooth val="0"/>
        </c:ser>
        <c:ser>
          <c:idx val="3"/>
          <c:order val="3"/>
          <c:tx>
            <c:strRef>
              <c:f>'Ratio Data'!$B$9</c:f>
              <c:strCache>
                <c:ptCount val="1"/>
                <c:pt idx="0">
                  <c:v>2Y with 4.25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val>
            <c:numRef>
              <c:f>'Ratio Data'!$AD$9:$AH$9</c:f>
              <c:numCache>
                <c:ptCount val="5"/>
                <c:pt idx="0">
                  <c:v>23.282699113901156</c:v>
                </c:pt>
                <c:pt idx="1">
                  <c:v>37.889298086301416</c:v>
                </c:pt>
                <c:pt idx="2">
                  <c:v>55.781466627054854</c:v>
                </c:pt>
                <c:pt idx="3">
                  <c:v>71.08434685217613</c:v>
                </c:pt>
                <c:pt idx="4">
                  <c:v>88.2695735636912</c:v>
                </c:pt>
              </c:numCache>
            </c:numRef>
          </c:val>
          <c:smooth val="0"/>
        </c:ser>
        <c:ser>
          <c:idx val="4"/>
          <c:order val="4"/>
          <c:tx>
            <c:strRef>
              <c:f>'Ratio Data'!$B$10</c:f>
              <c:strCache>
                <c:ptCount val="1"/>
                <c:pt idx="0">
                  <c:v>2Y gti 16v</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val>
            <c:numRef>
              <c:f>'Ratio Data'!$AD$10:$AH$10</c:f>
              <c:numCache>
                <c:ptCount val="5"/>
                <c:pt idx="0">
                  <c:v>26.962253742256113</c:v>
                </c:pt>
                <c:pt idx="1">
                  <c:v>43.87725255225641</c:v>
                </c:pt>
                <c:pt idx="2">
                  <c:v>64.59706625748859</c:v>
                </c:pt>
                <c:pt idx="3">
                  <c:v>82.31838531927752</c:v>
                </c:pt>
                <c:pt idx="4">
                  <c:v>102.21953341844349</c:v>
                </c:pt>
              </c:numCache>
            </c:numRef>
          </c:val>
          <c:smooth val="0"/>
        </c:ser>
        <c:marker val="1"/>
        <c:axId val="27884977"/>
        <c:axId val="49638202"/>
      </c:lineChart>
      <c:catAx>
        <c:axId val="27884977"/>
        <c:scaling>
          <c:orientation val="minMax"/>
        </c:scaling>
        <c:axPos val="b"/>
        <c:majorGridlines/>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49638202"/>
        <c:crosses val="autoZero"/>
        <c:auto val="0"/>
        <c:lblOffset val="100"/>
        <c:noMultiLvlLbl val="0"/>
      </c:catAx>
      <c:valAx>
        <c:axId val="49638202"/>
        <c:scaling>
          <c:orientation val="minMax"/>
          <c:min val="0"/>
        </c:scaling>
        <c:axPos val="l"/>
        <c:majorGridlines>
          <c:spPr>
            <a:ln w="25400">
              <a:solidFill>
                <a:srgbClr val="000000"/>
              </a:solidFill>
            </a:ln>
          </c:spPr>
        </c:majorGridlines>
        <c:minorGridlines>
          <c:spPr>
            <a:ln w="12700">
              <a:solidFill/>
            </a:ln>
          </c:spPr>
        </c:min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7884977"/>
        <c:crossesAt val="1"/>
        <c:crossBetween val="midCat"/>
        <c:dispUnits/>
        <c:majorUnit val="10"/>
        <c:minorUnit val="5"/>
      </c:valAx>
      <c:spPr>
        <a:solidFill>
          <a:srgbClr val="E3E3E3"/>
        </a:solidFill>
        <a:ln w="12700">
          <a:solidFill>
            <a:srgbClr val="000000"/>
          </a:solidFill>
        </a:ln>
      </c:spPr>
    </c:plotArea>
    <c:legend>
      <c:legendPos val="r"/>
      <c:layout>
        <c:manualLayout>
          <c:xMode val="edge"/>
          <c:yMode val="edge"/>
          <c:x val="0.58825"/>
          <c:y val="0.5695"/>
          <c:w val="0.1965"/>
          <c:h val="0.1662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15</xdr:col>
      <xdr:colOff>19050</xdr:colOff>
      <xdr:row>33</xdr:row>
      <xdr:rowOff>66675</xdr:rowOff>
    </xdr:to>
    <xdr:graphicFrame>
      <xdr:nvGraphicFramePr>
        <xdr:cNvPr id="1" name="Chart 3"/>
        <xdr:cNvGraphicFramePr/>
      </xdr:nvGraphicFramePr>
      <xdr:xfrm>
        <a:off x="9525" y="57150"/>
        <a:ext cx="9153525" cy="5353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ata.net/garage/tirecalc.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89"/>
  <sheetViews>
    <sheetView tabSelected="1" zoomScale="75" zoomScaleNormal="75" workbookViewId="0" topLeftCell="A1">
      <selection activeCell="AC9" sqref="AC9"/>
    </sheetView>
  </sheetViews>
  <sheetFormatPr defaultColWidth="9.140625" defaultRowHeight="12.75"/>
  <cols>
    <col min="1" max="1" width="13.140625" style="1" customWidth="1"/>
    <col min="2" max="2" width="26.8515625" style="1" customWidth="1"/>
    <col min="3" max="3" width="8.140625" style="1" bestFit="1" customWidth="1"/>
    <col min="4" max="4" width="6.7109375" style="1" customWidth="1"/>
    <col min="5" max="5" width="6.7109375" style="1" hidden="1" customWidth="1"/>
    <col min="6" max="6" width="6.00390625" style="0" customWidth="1"/>
    <col min="7" max="7" width="4.8515625" style="0" customWidth="1"/>
    <col min="8" max="8" width="7.421875" style="0" customWidth="1"/>
    <col min="9" max="10" width="4.421875" style="0" customWidth="1"/>
    <col min="11" max="11" width="7.421875" style="0" customWidth="1"/>
    <col min="12" max="12" width="5.8515625" style="0" hidden="1" customWidth="1"/>
    <col min="13" max="14" width="4.421875" style="0" customWidth="1"/>
    <col min="15" max="15" width="7.421875" style="0" customWidth="1"/>
    <col min="16" max="16" width="5.8515625" style="0" hidden="1" customWidth="1"/>
    <col min="17" max="18" width="4.421875" style="0" customWidth="1"/>
    <col min="19" max="19" width="7.421875" style="0" customWidth="1"/>
    <col min="20" max="20" width="5.8515625" style="0" hidden="1" customWidth="1"/>
    <col min="21" max="22" width="4.421875" style="0" customWidth="1"/>
    <col min="23" max="23" width="7.421875" style="0" customWidth="1"/>
    <col min="24" max="24" width="5.8515625" style="0" hidden="1" customWidth="1"/>
    <col min="25" max="26" width="4.421875" style="0" customWidth="1"/>
    <col min="27" max="27" width="8.57421875" style="0" customWidth="1"/>
    <col min="28" max="28" width="5.8515625" style="0" hidden="1" customWidth="1"/>
    <col min="29" max="29" width="4.00390625" style="22" customWidth="1"/>
    <col min="30" max="34" width="7.28125" style="0" customWidth="1"/>
  </cols>
  <sheetData>
    <row r="1" spans="1:2" ht="16.5" customHeight="1">
      <c r="A1" s="12" t="s">
        <v>136</v>
      </c>
      <c r="B1" s="13"/>
    </row>
    <row r="2" spans="1:31" ht="38.25">
      <c r="A2" s="12" t="s">
        <v>135</v>
      </c>
      <c r="B2" s="13"/>
      <c r="AD2" s="17" t="s">
        <v>0</v>
      </c>
      <c r="AE2" s="17" t="s">
        <v>1</v>
      </c>
    </row>
    <row r="3" spans="1:33" ht="24" customHeight="1" thickBot="1">
      <c r="A3" s="12" t="s">
        <v>2</v>
      </c>
      <c r="B3" s="13"/>
      <c r="AD3" s="53">
        <v>5000</v>
      </c>
      <c r="AE3" s="53">
        <v>72.1</v>
      </c>
      <c r="AF3" t="s">
        <v>104</v>
      </c>
      <c r="AG3" s="54" t="s">
        <v>103</v>
      </c>
    </row>
    <row r="4" spans="1:38" ht="24" customHeight="1" thickBot="1">
      <c r="A4" s="14" t="s">
        <v>3</v>
      </c>
      <c r="B4" s="13"/>
      <c r="AD4" s="41" t="s">
        <v>4</v>
      </c>
      <c r="AE4" s="42"/>
      <c r="AF4" s="38"/>
      <c r="AG4" s="38"/>
      <c r="AH4" s="39"/>
      <c r="AI4" s="40" t="s">
        <v>5</v>
      </c>
      <c r="AJ4" s="38"/>
      <c r="AK4" s="38"/>
      <c r="AL4" s="39"/>
    </row>
    <row r="5" spans="1:38" ht="51.75" thickBot="1">
      <c r="A5" s="2" t="s">
        <v>6</v>
      </c>
      <c r="B5" s="2" t="s">
        <v>7</v>
      </c>
      <c r="C5" s="2" t="s">
        <v>140</v>
      </c>
      <c r="D5" s="3" t="s">
        <v>8</v>
      </c>
      <c r="E5" s="157" t="s">
        <v>141</v>
      </c>
      <c r="F5" s="171" t="s">
        <v>9</v>
      </c>
      <c r="G5" s="147" t="s">
        <v>10</v>
      </c>
      <c r="H5" s="129" t="s">
        <v>11</v>
      </c>
      <c r="I5" s="202" t="s">
        <v>13</v>
      </c>
      <c r="J5" s="157" t="s">
        <v>12</v>
      </c>
      <c r="K5" s="181" t="s">
        <v>14</v>
      </c>
      <c r="L5" s="162" t="s">
        <v>15</v>
      </c>
      <c r="M5" s="127" t="s">
        <v>17</v>
      </c>
      <c r="N5" s="128" t="s">
        <v>16</v>
      </c>
      <c r="O5" s="129" t="s">
        <v>18</v>
      </c>
      <c r="P5" s="162" t="s">
        <v>19</v>
      </c>
      <c r="Q5" s="127" t="s">
        <v>20</v>
      </c>
      <c r="R5" s="128" t="s">
        <v>21</v>
      </c>
      <c r="S5" s="129" t="s">
        <v>22</v>
      </c>
      <c r="T5" s="162" t="s">
        <v>23</v>
      </c>
      <c r="U5" s="127" t="s">
        <v>24</v>
      </c>
      <c r="V5" s="128" t="s">
        <v>25</v>
      </c>
      <c r="W5" s="147" t="s">
        <v>26</v>
      </c>
      <c r="X5" s="148" t="s">
        <v>27</v>
      </c>
      <c r="Y5" s="127" t="s">
        <v>29</v>
      </c>
      <c r="Z5" s="128" t="s">
        <v>28</v>
      </c>
      <c r="AA5" s="129" t="s">
        <v>30</v>
      </c>
      <c r="AB5" s="109" t="s">
        <v>31</v>
      </c>
      <c r="AC5" s="37"/>
      <c r="AD5" s="18">
        <v>1</v>
      </c>
      <c r="AE5" s="15">
        <v>2</v>
      </c>
      <c r="AF5" s="15">
        <v>3</v>
      </c>
      <c r="AG5" s="15">
        <v>4</v>
      </c>
      <c r="AH5" s="19">
        <v>5</v>
      </c>
      <c r="AI5" s="20" t="s">
        <v>32</v>
      </c>
      <c r="AJ5" s="16" t="s">
        <v>33</v>
      </c>
      <c r="AK5" s="16" t="s">
        <v>34</v>
      </c>
      <c r="AL5" s="21" t="s">
        <v>35</v>
      </c>
    </row>
    <row r="6" spans="1:38" ht="12.75">
      <c r="A6" s="46" t="s">
        <v>74</v>
      </c>
      <c r="B6" s="43" t="s">
        <v>182</v>
      </c>
      <c r="C6" s="44">
        <v>90</v>
      </c>
      <c r="D6" s="44">
        <v>22</v>
      </c>
      <c r="E6" s="192"/>
      <c r="F6" s="210">
        <v>68</v>
      </c>
      <c r="G6" s="44">
        <v>16</v>
      </c>
      <c r="H6" s="131">
        <v>4.25</v>
      </c>
      <c r="I6" s="203"/>
      <c r="J6" s="158"/>
      <c r="K6" s="182">
        <v>3.45</v>
      </c>
      <c r="L6" s="163">
        <f aca="true" t="shared" si="0" ref="L6:L14">K6*$H6</f>
        <v>14.662500000000001</v>
      </c>
      <c r="M6" s="130"/>
      <c r="N6" s="46"/>
      <c r="O6" s="131">
        <v>1.94</v>
      </c>
      <c r="P6" s="163">
        <f aca="true" t="shared" si="1" ref="P6:P14">O6*$H6</f>
        <v>8.245</v>
      </c>
      <c r="Q6" s="130"/>
      <c r="R6" s="46"/>
      <c r="S6" s="131">
        <v>1.29</v>
      </c>
      <c r="T6" s="163">
        <f aca="true" t="shared" si="2" ref="T6:T14">S6*$H6</f>
        <v>5.4825</v>
      </c>
      <c r="U6" s="130"/>
      <c r="V6" s="46"/>
      <c r="W6" s="45">
        <v>0.91</v>
      </c>
      <c r="X6" s="131">
        <f aca="true" t="shared" si="3" ref="X6:X14">W6*$H6</f>
        <v>3.8675</v>
      </c>
      <c r="Y6" s="130"/>
      <c r="Z6" s="46"/>
      <c r="AA6" s="131">
        <v>0.75</v>
      </c>
      <c r="AB6" s="36">
        <f aca="true" t="shared" si="4" ref="AB6:AB14">AA6*$H6</f>
        <v>3.1875</v>
      </c>
      <c r="AC6" s="23"/>
      <c r="AD6" s="71">
        <f>($AD$3/(K6*$H6))*$AE$3/(12*5280)*60</f>
        <v>23.282699113901156</v>
      </c>
      <c r="AE6" s="72">
        <f>($AD$3/(O6*$H6))*$AE$3/(12*5280)*60</f>
        <v>41.40479997059742</v>
      </c>
      <c r="AF6" s="72">
        <f>($AD$3/(S6*$H6))*$AE$3/(12*5280)*60</f>
        <v>62.26768367671239</v>
      </c>
      <c r="AG6" s="72">
        <f>($AD$3/(W6*$H6))*$AE$3/(12*5280)*60</f>
        <v>88.2695735636912</v>
      </c>
      <c r="AH6" s="97">
        <f aca="true" t="shared" si="5" ref="AH6:AH13">IF(AA6&lt;&gt;0,($AD$3/(AA6*$H6))*$AE$3/(12*5280)*60,"N/A")</f>
        <v>107.10041592394535</v>
      </c>
      <c r="AI6" s="71">
        <f>AE6-AD6</f>
        <v>18.122100856696267</v>
      </c>
      <c r="AJ6" s="72">
        <f>AF6-AE6</f>
        <v>20.862883706114964</v>
      </c>
      <c r="AK6" s="72">
        <f>AG6-AF6</f>
        <v>26.00188988697881</v>
      </c>
      <c r="AL6" s="97">
        <f aca="true" t="shared" si="6" ref="AL6:AL12">IF(AH6&lt;&gt;"N/A",AH6-AG6,"N/A")</f>
        <v>18.830842360254152</v>
      </c>
    </row>
    <row r="7" spans="1:38" ht="12.75">
      <c r="A7" s="50" t="s">
        <v>76</v>
      </c>
      <c r="B7" s="47" t="s">
        <v>183</v>
      </c>
      <c r="C7" s="48" t="s">
        <v>36</v>
      </c>
      <c r="D7" s="48" t="s">
        <v>36</v>
      </c>
      <c r="E7" s="193"/>
      <c r="F7" s="211">
        <v>67</v>
      </c>
      <c r="G7" s="48">
        <v>17</v>
      </c>
      <c r="H7" s="133">
        <v>3.94</v>
      </c>
      <c r="I7" s="204"/>
      <c r="J7" s="159"/>
      <c r="K7" s="183">
        <v>3.45</v>
      </c>
      <c r="L7" s="164">
        <f t="shared" si="0"/>
        <v>13.593</v>
      </c>
      <c r="M7" s="132"/>
      <c r="N7" s="50"/>
      <c r="O7" s="133">
        <v>1.94</v>
      </c>
      <c r="P7" s="164">
        <f t="shared" si="1"/>
        <v>7.643599999999999</v>
      </c>
      <c r="Q7" s="132"/>
      <c r="R7" s="50"/>
      <c r="S7" s="133">
        <v>1.44</v>
      </c>
      <c r="T7" s="164">
        <f t="shared" si="2"/>
        <v>5.6735999999999995</v>
      </c>
      <c r="U7" s="132"/>
      <c r="V7" s="50"/>
      <c r="W7" s="49">
        <v>1.13</v>
      </c>
      <c r="X7" s="133">
        <f t="shared" si="3"/>
        <v>4.4521999999999995</v>
      </c>
      <c r="Y7" s="132"/>
      <c r="Z7" s="50"/>
      <c r="AA7" s="133">
        <v>0.89</v>
      </c>
      <c r="AB7" s="36">
        <f t="shared" si="4"/>
        <v>3.5066</v>
      </c>
      <c r="AC7" s="23"/>
      <c r="AD7" s="24">
        <f aca="true" t="shared" si="7" ref="AD7:AD50">($AD$3/(K7*$H7))*$AE$3/(12*5280)*60</f>
        <v>25.114586607634497</v>
      </c>
      <c r="AE7" s="25">
        <f aca="true" t="shared" si="8" ref="AE7:AE50">($AD$3/(O7*$H7))*$AE$3/(12*5280)*60</f>
        <v>44.66253803935002</v>
      </c>
      <c r="AF7" s="25">
        <f aca="true" t="shared" si="9" ref="AF7:AF50">($AD$3/(S7*$H7))*$AE$3/(12*5280)*60</f>
        <v>60.17036374745766</v>
      </c>
      <c r="AG7" s="25">
        <f aca="true" t="shared" si="10" ref="AG7:AG50">($AD$3/(W7*$H7))*$AE$3/(12*5280)*60</f>
        <v>76.67727769587523</v>
      </c>
      <c r="AH7" s="26">
        <f t="shared" si="5"/>
        <v>97.3542964003809</v>
      </c>
      <c r="AI7" s="24">
        <f aca="true" t="shared" si="11" ref="AI7:AI50">AE7-AD7</f>
        <v>19.54795143171552</v>
      </c>
      <c r="AJ7" s="25">
        <f aca="true" t="shared" si="12" ref="AJ7:AJ50">AF7-AE7</f>
        <v>15.507825708107639</v>
      </c>
      <c r="AK7" s="25">
        <f aca="true" t="shared" si="13" ref="AK7:AK50">AG7-AF7</f>
        <v>16.506913948417576</v>
      </c>
      <c r="AL7" s="26">
        <f t="shared" si="6"/>
        <v>20.67701870450567</v>
      </c>
    </row>
    <row r="8" spans="1:38" ht="12.75">
      <c r="A8" s="50" t="s">
        <v>180</v>
      </c>
      <c r="B8" s="47" t="s">
        <v>72</v>
      </c>
      <c r="C8" s="48">
        <v>100</v>
      </c>
      <c r="D8" s="48">
        <v>22</v>
      </c>
      <c r="E8" s="193"/>
      <c r="F8" s="211"/>
      <c r="G8" s="48"/>
      <c r="H8" s="133">
        <v>3.67</v>
      </c>
      <c r="I8" s="204"/>
      <c r="J8" s="159"/>
      <c r="K8" s="183">
        <v>3.45</v>
      </c>
      <c r="L8" s="164">
        <f t="shared" si="0"/>
        <v>12.6615</v>
      </c>
      <c r="M8" s="132"/>
      <c r="N8" s="50"/>
      <c r="O8" s="133">
        <v>1.94</v>
      </c>
      <c r="P8" s="164">
        <f t="shared" si="1"/>
        <v>7.1198</v>
      </c>
      <c r="Q8" s="132"/>
      <c r="R8" s="50"/>
      <c r="S8" s="133">
        <v>1.44</v>
      </c>
      <c r="T8" s="164">
        <f t="shared" si="2"/>
        <v>5.2848</v>
      </c>
      <c r="U8" s="132"/>
      <c r="V8" s="50"/>
      <c r="W8" s="49">
        <v>1.13</v>
      </c>
      <c r="X8" s="133">
        <f t="shared" si="3"/>
        <v>4.147099999999999</v>
      </c>
      <c r="Y8" s="132"/>
      <c r="Z8" s="50"/>
      <c r="AA8" s="133">
        <v>0.89</v>
      </c>
      <c r="AB8" s="36">
        <f t="shared" si="4"/>
        <v>3.2663</v>
      </c>
      <c r="AC8" s="23"/>
      <c r="AD8" s="24">
        <f t="shared" si="7"/>
        <v>26.962253742256113</v>
      </c>
      <c r="AE8" s="25">
        <f t="shared" si="8"/>
        <v>47.9483378406101</v>
      </c>
      <c r="AF8" s="25">
        <f t="shared" si="9"/>
        <v>64.59706625748859</v>
      </c>
      <c r="AG8" s="25">
        <f t="shared" si="10"/>
        <v>82.31838531927752</v>
      </c>
      <c r="AH8" s="26">
        <f t="shared" si="5"/>
        <v>104.51660158515008</v>
      </c>
      <c r="AI8" s="24">
        <f t="shared" si="11"/>
        <v>20.986084098353988</v>
      </c>
      <c r="AJ8" s="25">
        <f t="shared" si="12"/>
        <v>16.64872841687849</v>
      </c>
      <c r="AK8" s="25">
        <f t="shared" si="13"/>
        <v>17.721319061788932</v>
      </c>
      <c r="AL8" s="26">
        <f t="shared" si="6"/>
        <v>22.19821626587256</v>
      </c>
    </row>
    <row r="9" spans="1:38" ht="12.75">
      <c r="A9" s="84" t="s">
        <v>184</v>
      </c>
      <c r="B9" s="51" t="s">
        <v>185</v>
      </c>
      <c r="C9" s="52" t="s">
        <v>36</v>
      </c>
      <c r="D9" s="52" t="s">
        <v>36</v>
      </c>
      <c r="E9" s="194"/>
      <c r="F9" s="212"/>
      <c r="G9" s="52"/>
      <c r="H9" s="149">
        <v>4.25</v>
      </c>
      <c r="I9" s="205"/>
      <c r="J9" s="160"/>
      <c r="K9" s="184">
        <v>3.45</v>
      </c>
      <c r="L9" s="165">
        <f t="shared" si="0"/>
        <v>14.662500000000001</v>
      </c>
      <c r="M9" s="134"/>
      <c r="N9" s="84"/>
      <c r="O9" s="149">
        <v>2.12</v>
      </c>
      <c r="P9" s="165">
        <f t="shared" si="1"/>
        <v>9.01</v>
      </c>
      <c r="Q9" s="134"/>
      <c r="R9" s="84"/>
      <c r="S9" s="149">
        <v>1.44</v>
      </c>
      <c r="T9" s="165">
        <f t="shared" si="2"/>
        <v>6.12</v>
      </c>
      <c r="U9" s="134"/>
      <c r="V9" s="84"/>
      <c r="W9" s="83">
        <v>1.13</v>
      </c>
      <c r="X9" s="149">
        <f t="shared" si="3"/>
        <v>4.802499999999999</v>
      </c>
      <c r="Y9" s="134"/>
      <c r="Z9" s="84"/>
      <c r="AA9" s="135">
        <v>0.91</v>
      </c>
      <c r="AB9" s="78">
        <f t="shared" si="4"/>
        <v>3.8675</v>
      </c>
      <c r="AC9" s="23"/>
      <c r="AD9" s="24">
        <f t="shared" si="7"/>
        <v>23.282699113901156</v>
      </c>
      <c r="AE9" s="25">
        <f t="shared" si="8"/>
        <v>37.889298086301416</v>
      </c>
      <c r="AF9" s="25">
        <f t="shared" si="9"/>
        <v>55.781466627054854</v>
      </c>
      <c r="AG9" s="25">
        <f t="shared" si="10"/>
        <v>71.08434685217613</v>
      </c>
      <c r="AH9" s="26">
        <f t="shared" si="5"/>
        <v>88.2695735636912</v>
      </c>
      <c r="AI9" s="24">
        <f t="shared" si="11"/>
        <v>14.60659897240026</v>
      </c>
      <c r="AJ9" s="25">
        <f t="shared" si="12"/>
        <v>17.89216854075344</v>
      </c>
      <c r="AK9" s="25">
        <f t="shared" si="13"/>
        <v>15.302880225121271</v>
      </c>
      <c r="AL9" s="26">
        <f t="shared" si="6"/>
        <v>17.18522671151507</v>
      </c>
    </row>
    <row r="10" spans="1:38" s="22" customFormat="1" ht="13.5" thickBot="1">
      <c r="A10" s="89" t="s">
        <v>181</v>
      </c>
      <c r="B10" s="86" t="s">
        <v>179</v>
      </c>
      <c r="C10" s="87">
        <v>100</v>
      </c>
      <c r="D10" s="87">
        <v>24</v>
      </c>
      <c r="E10" s="195"/>
      <c r="F10" s="213"/>
      <c r="G10" s="87"/>
      <c r="H10" s="137">
        <v>3.67</v>
      </c>
      <c r="I10" s="206"/>
      <c r="J10" s="161"/>
      <c r="K10" s="185">
        <v>3.45</v>
      </c>
      <c r="L10" s="166"/>
      <c r="M10" s="136"/>
      <c r="N10" s="89"/>
      <c r="O10" s="137">
        <v>2.12</v>
      </c>
      <c r="P10" s="166">
        <f t="shared" si="1"/>
        <v>7.7804</v>
      </c>
      <c r="Q10" s="136"/>
      <c r="R10" s="89"/>
      <c r="S10" s="137">
        <v>1.44</v>
      </c>
      <c r="T10" s="166">
        <f t="shared" si="2"/>
        <v>5.2848</v>
      </c>
      <c r="U10" s="136"/>
      <c r="V10" s="89"/>
      <c r="W10" s="88">
        <v>1.13</v>
      </c>
      <c r="X10" s="137">
        <f t="shared" si="3"/>
        <v>4.147099999999999</v>
      </c>
      <c r="Y10" s="136"/>
      <c r="Z10" s="89"/>
      <c r="AA10" s="137">
        <v>0.91</v>
      </c>
      <c r="AB10" s="85">
        <f t="shared" si="4"/>
        <v>3.3397</v>
      </c>
      <c r="AC10" s="77"/>
      <c r="AD10" s="27">
        <f t="shared" si="7"/>
        <v>26.962253742256113</v>
      </c>
      <c r="AE10" s="28">
        <f t="shared" si="8"/>
        <v>43.87725255225641</v>
      </c>
      <c r="AF10" s="28">
        <f t="shared" si="9"/>
        <v>64.59706625748859</v>
      </c>
      <c r="AG10" s="28">
        <f t="shared" si="10"/>
        <v>82.31838531927752</v>
      </c>
      <c r="AH10" s="29">
        <f t="shared" si="5"/>
        <v>102.21953341844349</v>
      </c>
      <c r="AI10" s="27">
        <f t="shared" si="11"/>
        <v>16.914998810000295</v>
      </c>
      <c r="AJ10" s="28">
        <f t="shared" si="12"/>
        <v>20.719813705232184</v>
      </c>
      <c r="AK10" s="28">
        <f t="shared" si="13"/>
        <v>17.721319061788932</v>
      </c>
      <c r="AL10" s="29">
        <f t="shared" si="6"/>
        <v>19.901148099165965</v>
      </c>
    </row>
    <row r="11" spans="1:38" s="22" customFormat="1" ht="13.5" thickBot="1">
      <c r="A11" s="84"/>
      <c r="B11" s="51"/>
      <c r="C11" s="52"/>
      <c r="D11" s="52"/>
      <c r="E11" s="194"/>
      <c r="F11" s="212"/>
      <c r="G11" s="52"/>
      <c r="H11" s="149"/>
      <c r="I11" s="205" t="s">
        <v>165</v>
      </c>
      <c r="J11" s="160" t="s">
        <v>166</v>
      </c>
      <c r="K11" s="184"/>
      <c r="L11" s="165"/>
      <c r="M11" s="134" t="s">
        <v>165</v>
      </c>
      <c r="N11" s="84" t="s">
        <v>166</v>
      </c>
      <c r="O11" s="149"/>
      <c r="P11" s="165"/>
      <c r="Q11" s="134" t="s">
        <v>166</v>
      </c>
      <c r="R11" s="84" t="s">
        <v>165</v>
      </c>
      <c r="S11" s="149"/>
      <c r="T11" s="165"/>
      <c r="U11" s="134" t="s">
        <v>166</v>
      </c>
      <c r="V11" s="84" t="s">
        <v>165</v>
      </c>
      <c r="W11" s="83"/>
      <c r="X11" s="149"/>
      <c r="Y11" s="134"/>
      <c r="Z11" s="84"/>
      <c r="AA11" s="149"/>
      <c r="AB11" s="85"/>
      <c r="AC11" s="77"/>
      <c r="AD11" s="154"/>
      <c r="AE11" s="155"/>
      <c r="AF11" s="155"/>
      <c r="AG11" s="155"/>
      <c r="AH11" s="156"/>
      <c r="AI11" s="154"/>
      <c r="AJ11" s="155"/>
      <c r="AK11" s="155"/>
      <c r="AL11" s="156"/>
    </row>
    <row r="12" spans="1:38" s="22" customFormat="1" ht="22.5">
      <c r="A12" s="31" t="s">
        <v>37</v>
      </c>
      <c r="B12" s="32" t="s">
        <v>38</v>
      </c>
      <c r="C12" s="31">
        <v>90</v>
      </c>
      <c r="D12" s="31">
        <v>22</v>
      </c>
      <c r="E12" s="196">
        <f aca="true" t="shared" si="14" ref="E12:E47">F12+G12</f>
        <v>79</v>
      </c>
      <c r="F12" s="214">
        <v>63</v>
      </c>
      <c r="G12" s="33">
        <v>16</v>
      </c>
      <c r="H12" s="139">
        <f aca="true" t="shared" si="15" ref="H12:H20">F12/G12</f>
        <v>3.9375</v>
      </c>
      <c r="I12" s="207">
        <v>38</v>
      </c>
      <c r="J12" s="102">
        <v>11</v>
      </c>
      <c r="K12" s="186">
        <f aca="true" t="shared" si="16" ref="K12:K47">I12/J12</f>
        <v>3.4545454545454546</v>
      </c>
      <c r="L12" s="167">
        <f t="shared" si="0"/>
        <v>13.602272727272727</v>
      </c>
      <c r="M12" s="138">
        <v>36</v>
      </c>
      <c r="N12" s="35">
        <v>17</v>
      </c>
      <c r="O12" s="139">
        <f>M12/N12</f>
        <v>2.1176470588235294</v>
      </c>
      <c r="P12" s="167">
        <f t="shared" si="1"/>
        <v>8.338235294117647</v>
      </c>
      <c r="Q12" s="138">
        <v>39</v>
      </c>
      <c r="R12" s="35">
        <v>27</v>
      </c>
      <c r="S12" s="139">
        <f>Q12/R12</f>
        <v>1.4444444444444444</v>
      </c>
      <c r="T12" s="167">
        <f t="shared" si="2"/>
        <v>5.6875</v>
      </c>
      <c r="U12" s="138">
        <v>35</v>
      </c>
      <c r="V12" s="35">
        <v>31</v>
      </c>
      <c r="W12" s="34">
        <f>U12/V12</f>
        <v>1.1290322580645162</v>
      </c>
      <c r="X12" s="150">
        <f t="shared" si="3"/>
        <v>4.445564516129033</v>
      </c>
      <c r="Y12" s="138">
        <v>31</v>
      </c>
      <c r="Z12" s="35">
        <v>34</v>
      </c>
      <c r="AA12" s="139">
        <f>Y12/Z12</f>
        <v>0.9117647058823529</v>
      </c>
      <c r="AB12" s="110">
        <f t="shared" si="4"/>
        <v>3.5900735294117645</v>
      </c>
      <c r="AC12" s="77"/>
      <c r="AD12" s="81">
        <f t="shared" si="7"/>
        <v>25.097465886939567</v>
      </c>
      <c r="AE12" s="82">
        <f t="shared" si="8"/>
        <v>40.94182566404788</v>
      </c>
      <c r="AF12" s="82">
        <f t="shared" si="9"/>
        <v>60.02331002331002</v>
      </c>
      <c r="AG12" s="82">
        <f t="shared" si="10"/>
        <v>76.79172679172677</v>
      </c>
      <c r="AH12" s="97">
        <f t="shared" si="5"/>
        <v>95.09069186488541</v>
      </c>
      <c r="AI12" s="81">
        <f t="shared" si="11"/>
        <v>15.844359777108316</v>
      </c>
      <c r="AJ12" s="82">
        <f t="shared" si="12"/>
        <v>19.081484359262134</v>
      </c>
      <c r="AK12" s="82">
        <f t="shared" si="13"/>
        <v>16.768416768416756</v>
      </c>
      <c r="AL12" s="97">
        <f t="shared" si="6"/>
        <v>18.29896507315864</v>
      </c>
    </row>
    <row r="13" spans="1:38" ht="22.5">
      <c r="A13" s="10" t="s">
        <v>39</v>
      </c>
      <c r="B13" s="9" t="s">
        <v>40</v>
      </c>
      <c r="C13" s="10">
        <v>100</v>
      </c>
      <c r="D13" s="10">
        <v>24</v>
      </c>
      <c r="E13" s="196">
        <f t="shared" si="14"/>
        <v>84</v>
      </c>
      <c r="F13" s="215">
        <v>66</v>
      </c>
      <c r="G13" s="4">
        <v>18</v>
      </c>
      <c r="H13" s="141">
        <f t="shared" si="15"/>
        <v>3.6666666666666665</v>
      </c>
      <c r="I13" s="208">
        <v>38</v>
      </c>
      <c r="J13" s="65">
        <v>11</v>
      </c>
      <c r="K13" s="187">
        <f t="shared" si="16"/>
        <v>3.4545454545454546</v>
      </c>
      <c r="L13" s="168">
        <f t="shared" si="0"/>
        <v>12.666666666666666</v>
      </c>
      <c r="M13" s="140">
        <v>36</v>
      </c>
      <c r="N13" s="5">
        <v>17</v>
      </c>
      <c r="O13" s="141">
        <f>M13/N13</f>
        <v>2.1176470588235294</v>
      </c>
      <c r="P13" s="168">
        <f t="shared" si="1"/>
        <v>7.764705882352941</v>
      </c>
      <c r="Q13" s="140">
        <v>39</v>
      </c>
      <c r="R13" s="5">
        <v>27</v>
      </c>
      <c r="S13" s="141">
        <f>Q13/R13</f>
        <v>1.4444444444444444</v>
      </c>
      <c r="T13" s="168">
        <f t="shared" si="2"/>
        <v>5.296296296296296</v>
      </c>
      <c r="U13" s="140">
        <v>35</v>
      </c>
      <c r="V13" s="5">
        <v>31</v>
      </c>
      <c r="W13" s="30">
        <f>U13/V13</f>
        <v>1.1290322580645162</v>
      </c>
      <c r="X13" s="151">
        <f t="shared" si="3"/>
        <v>4.139784946236559</v>
      </c>
      <c r="Y13" s="140">
        <v>31</v>
      </c>
      <c r="Z13" s="5">
        <v>34</v>
      </c>
      <c r="AA13" s="141">
        <f>Y13/Z13</f>
        <v>0.9117647058823529</v>
      </c>
      <c r="AB13" s="36">
        <f t="shared" si="4"/>
        <v>3.3431372549019605</v>
      </c>
      <c r="AC13" s="23"/>
      <c r="AD13" s="24">
        <f t="shared" si="7"/>
        <v>26.951255980861244</v>
      </c>
      <c r="AE13" s="25">
        <f t="shared" si="8"/>
        <v>43.96593778696052</v>
      </c>
      <c r="AF13" s="25">
        <f t="shared" si="9"/>
        <v>64.4568499682136</v>
      </c>
      <c r="AG13" s="25">
        <f t="shared" si="10"/>
        <v>82.4638429752066</v>
      </c>
      <c r="AH13" s="26">
        <f t="shared" si="5"/>
        <v>102.11443615035991</v>
      </c>
      <c r="AI13" s="24">
        <f t="shared" si="11"/>
        <v>17.014681806099272</v>
      </c>
      <c r="AJ13" s="25">
        <f t="shared" si="12"/>
        <v>20.490912181253087</v>
      </c>
      <c r="AK13" s="25">
        <f t="shared" si="13"/>
        <v>18.006993006993</v>
      </c>
      <c r="AL13" s="26">
        <f aca="true" t="shared" si="17" ref="AL13:AL44">IF(AH13&lt;&gt;"N/A",AH13-AG13,"N/A")</f>
        <v>19.650593175153304</v>
      </c>
    </row>
    <row r="14" spans="1:38" ht="22.5">
      <c r="A14" s="8" t="s">
        <v>41</v>
      </c>
      <c r="B14" s="11" t="s">
        <v>42</v>
      </c>
      <c r="C14" s="8">
        <v>90</v>
      </c>
      <c r="D14" s="8">
        <v>22</v>
      </c>
      <c r="E14" s="196">
        <f t="shared" si="14"/>
        <v>84</v>
      </c>
      <c r="F14" s="215">
        <v>67</v>
      </c>
      <c r="G14" s="4">
        <v>17</v>
      </c>
      <c r="H14" s="141">
        <f t="shared" si="15"/>
        <v>3.9411764705882355</v>
      </c>
      <c r="I14" s="208">
        <v>38</v>
      </c>
      <c r="J14" s="65">
        <v>11</v>
      </c>
      <c r="K14" s="187">
        <f t="shared" si="16"/>
        <v>3.4545454545454546</v>
      </c>
      <c r="L14" s="168">
        <f t="shared" si="0"/>
        <v>13.614973262032086</v>
      </c>
      <c r="M14" s="140">
        <v>36</v>
      </c>
      <c r="N14" s="5">
        <v>17</v>
      </c>
      <c r="O14" s="141">
        <f>M14/N14</f>
        <v>2.1176470588235294</v>
      </c>
      <c r="P14" s="168">
        <f t="shared" si="1"/>
        <v>8.346020761245676</v>
      </c>
      <c r="Q14" s="140">
        <v>39</v>
      </c>
      <c r="R14" s="5">
        <v>27</v>
      </c>
      <c r="S14" s="141">
        <f>Q14/R14</f>
        <v>1.4444444444444444</v>
      </c>
      <c r="T14" s="168">
        <f t="shared" si="2"/>
        <v>5.69281045751634</v>
      </c>
      <c r="U14" s="140">
        <v>35</v>
      </c>
      <c r="V14" s="5">
        <v>31</v>
      </c>
      <c r="W14" s="30">
        <f>U14/V14</f>
        <v>1.1290322580645162</v>
      </c>
      <c r="X14" s="151">
        <f t="shared" si="3"/>
        <v>4.449715370018976</v>
      </c>
      <c r="Y14" s="140">
        <v>42</v>
      </c>
      <c r="Z14" s="5">
        <v>47</v>
      </c>
      <c r="AA14" s="141">
        <f>Y14/Z14</f>
        <v>0.8936170212765957</v>
      </c>
      <c r="AB14" s="36">
        <f t="shared" si="4"/>
        <v>3.5219023779724656</v>
      </c>
      <c r="AC14" s="23"/>
      <c r="AD14" s="24">
        <f t="shared" si="7"/>
        <v>25.074054071746527</v>
      </c>
      <c r="AE14" s="25">
        <f t="shared" si="8"/>
        <v>40.903633662495594</v>
      </c>
      <c r="AF14" s="25">
        <f t="shared" si="9"/>
        <v>59.96731812963156</v>
      </c>
      <c r="AG14" s="25">
        <f t="shared" si="10"/>
        <v>76.72009271822704</v>
      </c>
      <c r="AH14" s="26">
        <f aca="true" t="shared" si="18" ref="AH14:AH44">IF(AA14&lt;&gt;0,($AD$3/(AA14*$H14))*$AE$3/(12*5280)*60,"N/A")</f>
        <v>96.93129993969546</v>
      </c>
      <c r="AI14" s="24">
        <f t="shared" si="11"/>
        <v>15.829579590749066</v>
      </c>
      <c r="AJ14" s="25">
        <f t="shared" si="12"/>
        <v>19.063684467135964</v>
      </c>
      <c r="AK14" s="25">
        <f t="shared" si="13"/>
        <v>16.75277458859548</v>
      </c>
      <c r="AL14" s="26">
        <f t="shared" si="17"/>
        <v>20.211207221468428</v>
      </c>
    </row>
    <row r="15" spans="1:38" ht="12.75">
      <c r="A15" s="8" t="s">
        <v>43</v>
      </c>
      <c r="B15" s="9" t="s">
        <v>44</v>
      </c>
      <c r="C15" s="10">
        <v>90</v>
      </c>
      <c r="D15" s="10">
        <v>22</v>
      </c>
      <c r="E15" s="196">
        <f t="shared" si="14"/>
        <v>84</v>
      </c>
      <c r="F15" s="140">
        <v>67</v>
      </c>
      <c r="G15" s="5">
        <v>17</v>
      </c>
      <c r="H15" s="141">
        <f t="shared" si="15"/>
        <v>3.9411764705882355</v>
      </c>
      <c r="I15" s="208">
        <v>38</v>
      </c>
      <c r="J15" s="65">
        <v>11</v>
      </c>
      <c r="K15" s="187">
        <f t="shared" si="16"/>
        <v>3.4545454545454546</v>
      </c>
      <c r="L15" s="168">
        <f aca="true" t="shared" si="19" ref="L15:L50">K15*$H15</f>
        <v>13.614973262032086</v>
      </c>
      <c r="M15" s="140">
        <v>35</v>
      </c>
      <c r="N15" s="5">
        <v>18</v>
      </c>
      <c r="O15" s="141">
        <f>M15/N15</f>
        <v>1.9444444444444444</v>
      </c>
      <c r="P15" s="168">
        <f aca="true" t="shared" si="20" ref="P15:P50">O15*$H15</f>
        <v>7.663398692810458</v>
      </c>
      <c r="Q15" s="140">
        <v>36</v>
      </c>
      <c r="R15" s="5">
        <v>28</v>
      </c>
      <c r="S15" s="141">
        <f>Q15/R15</f>
        <v>1.2857142857142858</v>
      </c>
      <c r="T15" s="168">
        <f aca="true" t="shared" si="21" ref="T15:T48">S15*$H15</f>
        <v>5.067226890756303</v>
      </c>
      <c r="U15" s="140">
        <v>30</v>
      </c>
      <c r="V15" s="5">
        <v>33</v>
      </c>
      <c r="W15" s="30">
        <f>U15/V15</f>
        <v>0.9090909090909091</v>
      </c>
      <c r="X15" s="151">
        <f aca="true" t="shared" si="22" ref="X15:X48">W15*$H15</f>
        <v>3.5828877005347595</v>
      </c>
      <c r="Y15" s="140">
        <v>38</v>
      </c>
      <c r="Z15" s="5">
        <v>51</v>
      </c>
      <c r="AA15" s="141">
        <f>Y15/Z15</f>
        <v>0.7450980392156863</v>
      </c>
      <c r="AB15" s="36">
        <f aca="true" t="shared" si="23" ref="AB15:AB47">AA15*$H15</f>
        <v>2.9365628604382934</v>
      </c>
      <c r="AC15" s="23"/>
      <c r="AD15" s="24">
        <f t="shared" si="7"/>
        <v>25.074054071746527</v>
      </c>
      <c r="AE15" s="25">
        <f t="shared" si="8"/>
        <v>44.54715061058344</v>
      </c>
      <c r="AF15" s="25">
        <f t="shared" si="9"/>
        <v>67.37069073822803</v>
      </c>
      <c r="AG15" s="25">
        <f t="shared" si="10"/>
        <v>95.2814054726368</v>
      </c>
      <c r="AH15" s="26">
        <f t="shared" si="18"/>
        <v>116.25243251446116</v>
      </c>
      <c r="AI15" s="24">
        <f t="shared" si="11"/>
        <v>19.47309653883691</v>
      </c>
      <c r="AJ15" s="25">
        <f t="shared" si="12"/>
        <v>22.8235401276446</v>
      </c>
      <c r="AK15" s="25">
        <f t="shared" si="13"/>
        <v>27.91071473440877</v>
      </c>
      <c r="AL15" s="26">
        <f t="shared" si="17"/>
        <v>20.971027041824357</v>
      </c>
    </row>
    <row r="16" spans="1:38" ht="12.75">
      <c r="A16" s="10" t="s">
        <v>45</v>
      </c>
      <c r="B16" s="9" t="s">
        <v>46</v>
      </c>
      <c r="C16" s="10">
        <v>90</v>
      </c>
      <c r="D16" s="10">
        <v>22</v>
      </c>
      <c r="E16" s="196">
        <f t="shared" si="14"/>
        <v>84</v>
      </c>
      <c r="F16" s="215">
        <v>67</v>
      </c>
      <c r="G16" s="4">
        <v>17</v>
      </c>
      <c r="H16" s="141">
        <f t="shared" si="15"/>
        <v>3.9411764705882355</v>
      </c>
      <c r="I16" s="208">
        <v>38</v>
      </c>
      <c r="J16" s="65">
        <v>11</v>
      </c>
      <c r="K16" s="187">
        <f t="shared" si="16"/>
        <v>3.4545454545454546</v>
      </c>
      <c r="L16" s="168">
        <f t="shared" si="19"/>
        <v>13.614973262032086</v>
      </c>
      <c r="M16" s="140">
        <v>35</v>
      </c>
      <c r="N16" s="5">
        <v>18</v>
      </c>
      <c r="O16" s="141">
        <f aca="true" t="shared" si="24" ref="O16:O27">M16/N16</f>
        <v>1.9444444444444444</v>
      </c>
      <c r="P16" s="168">
        <f t="shared" si="20"/>
        <v>7.663398692810458</v>
      </c>
      <c r="Q16" s="140">
        <v>36</v>
      </c>
      <c r="R16" s="5">
        <v>28</v>
      </c>
      <c r="S16" s="141">
        <f aca="true" t="shared" si="25" ref="S16:S27">Q16/R16</f>
        <v>1.2857142857142858</v>
      </c>
      <c r="T16" s="168">
        <f t="shared" si="21"/>
        <v>5.067226890756303</v>
      </c>
      <c r="U16" s="140">
        <v>30</v>
      </c>
      <c r="V16" s="5">
        <v>33</v>
      </c>
      <c r="W16" s="30">
        <f aca="true" t="shared" si="26" ref="W16:W27">U16/V16</f>
        <v>0.9090909090909091</v>
      </c>
      <c r="X16" s="151">
        <f t="shared" si="22"/>
        <v>3.5828877005347595</v>
      </c>
      <c r="Y16" s="140">
        <v>37</v>
      </c>
      <c r="Z16" s="5">
        <v>52</v>
      </c>
      <c r="AA16" s="141">
        <f aca="true" t="shared" si="27" ref="AA16:AA27">Y16/Z16</f>
        <v>0.7115384615384616</v>
      </c>
      <c r="AB16" s="36">
        <f t="shared" si="23"/>
        <v>2.804298642533937</v>
      </c>
      <c r="AC16" s="23"/>
      <c r="AD16" s="24">
        <f t="shared" si="7"/>
        <v>25.074054071746527</v>
      </c>
      <c r="AE16" s="25">
        <f t="shared" si="8"/>
        <v>44.54715061058344</v>
      </c>
      <c r="AF16" s="25">
        <f t="shared" si="9"/>
        <v>67.37069073822803</v>
      </c>
      <c r="AG16" s="25">
        <f t="shared" si="10"/>
        <v>95.2814054726368</v>
      </c>
      <c r="AH16" s="26">
        <f t="shared" si="18"/>
        <v>121.73545662351631</v>
      </c>
      <c r="AI16" s="24">
        <f t="shared" si="11"/>
        <v>19.47309653883691</v>
      </c>
      <c r="AJ16" s="25">
        <f t="shared" si="12"/>
        <v>22.8235401276446</v>
      </c>
      <c r="AK16" s="25">
        <f t="shared" si="13"/>
        <v>27.91071473440877</v>
      </c>
      <c r="AL16" s="26">
        <f t="shared" si="17"/>
        <v>26.454051150879508</v>
      </c>
    </row>
    <row r="17" spans="1:38" ht="33.75">
      <c r="A17" s="8" t="s">
        <v>47</v>
      </c>
      <c r="B17" s="9" t="s">
        <v>48</v>
      </c>
      <c r="C17" s="8">
        <v>100</v>
      </c>
      <c r="D17" s="8">
        <v>22</v>
      </c>
      <c r="E17" s="196">
        <f t="shared" si="14"/>
        <v>84</v>
      </c>
      <c r="F17" s="215">
        <v>66</v>
      </c>
      <c r="G17" s="4">
        <v>18</v>
      </c>
      <c r="H17" s="141">
        <f t="shared" si="15"/>
        <v>3.6666666666666665</v>
      </c>
      <c r="I17" s="208">
        <v>38</v>
      </c>
      <c r="J17" s="65">
        <v>11</v>
      </c>
      <c r="K17" s="187">
        <f t="shared" si="16"/>
        <v>3.4545454545454546</v>
      </c>
      <c r="L17" s="168">
        <f t="shared" si="19"/>
        <v>12.666666666666666</v>
      </c>
      <c r="M17" s="140">
        <v>36</v>
      </c>
      <c r="N17" s="5">
        <v>17</v>
      </c>
      <c r="O17" s="141">
        <f t="shared" si="24"/>
        <v>2.1176470588235294</v>
      </c>
      <c r="P17" s="168">
        <f t="shared" si="20"/>
        <v>7.764705882352941</v>
      </c>
      <c r="Q17" s="140">
        <v>39</v>
      </c>
      <c r="R17" s="5">
        <v>27</v>
      </c>
      <c r="S17" s="141">
        <f t="shared" si="25"/>
        <v>1.4444444444444444</v>
      </c>
      <c r="T17" s="168">
        <f t="shared" si="21"/>
        <v>5.296296296296296</v>
      </c>
      <c r="U17" s="140">
        <v>35</v>
      </c>
      <c r="V17" s="5">
        <v>31</v>
      </c>
      <c r="W17" s="30">
        <f t="shared" si="26"/>
        <v>1.1290322580645162</v>
      </c>
      <c r="X17" s="151">
        <f t="shared" si="22"/>
        <v>4.139784946236559</v>
      </c>
      <c r="Y17" s="140">
        <v>42</v>
      </c>
      <c r="Z17" s="5">
        <v>47</v>
      </c>
      <c r="AA17" s="141">
        <f t="shared" si="27"/>
        <v>0.8936170212765957</v>
      </c>
      <c r="AB17" s="36">
        <f t="shared" si="23"/>
        <v>3.2765957446808507</v>
      </c>
      <c r="AC17" s="23"/>
      <c r="AD17" s="24">
        <f t="shared" si="7"/>
        <v>26.951255980861244</v>
      </c>
      <c r="AE17" s="25">
        <f t="shared" si="8"/>
        <v>43.96593778696052</v>
      </c>
      <c r="AF17" s="25">
        <f t="shared" si="9"/>
        <v>64.4568499682136</v>
      </c>
      <c r="AG17" s="25">
        <f t="shared" si="10"/>
        <v>82.4638429752066</v>
      </c>
      <c r="AH17" s="26">
        <f t="shared" si="18"/>
        <v>104.18818870523415</v>
      </c>
      <c r="AI17" s="24">
        <f t="shared" si="11"/>
        <v>17.014681806099272</v>
      </c>
      <c r="AJ17" s="25">
        <f t="shared" si="12"/>
        <v>20.490912181253087</v>
      </c>
      <c r="AK17" s="25">
        <f t="shared" si="13"/>
        <v>18.006993006993</v>
      </c>
      <c r="AL17" s="26">
        <f t="shared" si="17"/>
        <v>21.72434573002755</v>
      </c>
    </row>
    <row r="18" spans="1:38" ht="12.75">
      <c r="A18" s="8" t="s">
        <v>49</v>
      </c>
      <c r="B18" s="11" t="s">
        <v>50</v>
      </c>
      <c r="C18" s="8">
        <v>100</v>
      </c>
      <c r="D18" s="8">
        <v>22</v>
      </c>
      <c r="E18" s="196">
        <f t="shared" si="14"/>
        <v>84</v>
      </c>
      <c r="F18" s="215">
        <v>66</v>
      </c>
      <c r="G18" s="4">
        <v>18</v>
      </c>
      <c r="H18" s="141">
        <f t="shared" si="15"/>
        <v>3.6666666666666665</v>
      </c>
      <c r="I18" s="208">
        <v>38</v>
      </c>
      <c r="J18" s="65">
        <v>11</v>
      </c>
      <c r="K18" s="187">
        <f t="shared" si="16"/>
        <v>3.4545454545454546</v>
      </c>
      <c r="L18" s="168">
        <f t="shared" si="19"/>
        <v>12.666666666666666</v>
      </c>
      <c r="M18" s="140">
        <v>36</v>
      </c>
      <c r="N18" s="5">
        <v>17</v>
      </c>
      <c r="O18" s="141">
        <f t="shared" si="24"/>
        <v>2.1176470588235294</v>
      </c>
      <c r="P18" s="168">
        <f t="shared" si="20"/>
        <v>7.764705882352941</v>
      </c>
      <c r="Q18" s="140">
        <v>39</v>
      </c>
      <c r="R18" s="5">
        <v>27</v>
      </c>
      <c r="S18" s="141">
        <f t="shared" si="25"/>
        <v>1.4444444444444444</v>
      </c>
      <c r="T18" s="168">
        <f t="shared" si="21"/>
        <v>5.296296296296296</v>
      </c>
      <c r="U18" s="140">
        <v>35</v>
      </c>
      <c r="V18" s="5">
        <v>31</v>
      </c>
      <c r="W18" s="30">
        <f t="shared" si="26"/>
        <v>1.1290322580645162</v>
      </c>
      <c r="X18" s="151">
        <f t="shared" si="22"/>
        <v>4.139784946236559</v>
      </c>
      <c r="Y18" s="140">
        <v>42</v>
      </c>
      <c r="Z18" s="5">
        <v>47</v>
      </c>
      <c r="AA18" s="141">
        <f t="shared" si="27"/>
        <v>0.8936170212765957</v>
      </c>
      <c r="AB18" s="36">
        <f t="shared" si="23"/>
        <v>3.2765957446808507</v>
      </c>
      <c r="AC18" s="23"/>
      <c r="AD18" s="24">
        <f t="shared" si="7"/>
        <v>26.951255980861244</v>
      </c>
      <c r="AE18" s="25">
        <f t="shared" si="8"/>
        <v>43.96593778696052</v>
      </c>
      <c r="AF18" s="25">
        <f t="shared" si="9"/>
        <v>64.4568499682136</v>
      </c>
      <c r="AG18" s="25">
        <f t="shared" si="10"/>
        <v>82.4638429752066</v>
      </c>
      <c r="AH18" s="26">
        <f t="shared" si="18"/>
        <v>104.18818870523415</v>
      </c>
      <c r="AI18" s="24">
        <f t="shared" si="11"/>
        <v>17.014681806099272</v>
      </c>
      <c r="AJ18" s="25">
        <f t="shared" si="12"/>
        <v>20.490912181253087</v>
      </c>
      <c r="AK18" s="25">
        <f t="shared" si="13"/>
        <v>18.006993006993</v>
      </c>
      <c r="AL18" s="26">
        <f t="shared" si="17"/>
        <v>21.72434573002755</v>
      </c>
    </row>
    <row r="19" spans="1:38" ht="12.75">
      <c r="A19" s="10" t="s">
        <v>51</v>
      </c>
      <c r="B19" s="9" t="s">
        <v>52</v>
      </c>
      <c r="C19" s="10">
        <v>90</v>
      </c>
      <c r="D19" s="10">
        <v>22</v>
      </c>
      <c r="E19" s="196">
        <f t="shared" si="14"/>
        <v>84</v>
      </c>
      <c r="F19" s="140">
        <v>67</v>
      </c>
      <c r="G19" s="5">
        <v>17</v>
      </c>
      <c r="H19" s="141">
        <f t="shared" si="15"/>
        <v>3.9411764705882355</v>
      </c>
      <c r="I19" s="208">
        <v>38</v>
      </c>
      <c r="J19" s="65">
        <v>11</v>
      </c>
      <c r="K19" s="187">
        <f t="shared" si="16"/>
        <v>3.4545454545454546</v>
      </c>
      <c r="L19" s="168">
        <f t="shared" si="19"/>
        <v>13.614973262032086</v>
      </c>
      <c r="M19" s="140">
        <v>35</v>
      </c>
      <c r="N19" s="5">
        <v>18</v>
      </c>
      <c r="O19" s="141">
        <f t="shared" si="24"/>
        <v>1.9444444444444444</v>
      </c>
      <c r="P19" s="168">
        <f t="shared" si="20"/>
        <v>7.663398692810458</v>
      </c>
      <c r="Q19" s="140">
        <v>37</v>
      </c>
      <c r="R19" s="5">
        <v>27</v>
      </c>
      <c r="S19" s="141">
        <f t="shared" si="25"/>
        <v>1.3703703703703705</v>
      </c>
      <c r="T19" s="168">
        <f t="shared" si="21"/>
        <v>5.40087145969499</v>
      </c>
      <c r="U19" s="140">
        <v>32</v>
      </c>
      <c r="V19" s="5">
        <v>31</v>
      </c>
      <c r="W19" s="30">
        <f t="shared" si="26"/>
        <v>1.032258064516129</v>
      </c>
      <c r="X19" s="151">
        <f t="shared" si="22"/>
        <v>4.06831119544592</v>
      </c>
      <c r="Y19" s="140">
        <v>42</v>
      </c>
      <c r="Z19" s="5">
        <v>47</v>
      </c>
      <c r="AA19" s="141">
        <f t="shared" si="27"/>
        <v>0.8936170212765957</v>
      </c>
      <c r="AB19" s="36">
        <f t="shared" si="23"/>
        <v>3.5219023779724656</v>
      </c>
      <c r="AC19" s="23"/>
      <c r="AD19" s="24">
        <f t="shared" si="7"/>
        <v>25.074054071746527</v>
      </c>
      <c r="AE19" s="25">
        <f t="shared" si="8"/>
        <v>44.54715061058344</v>
      </c>
      <c r="AF19" s="25">
        <f t="shared" si="9"/>
        <v>63.208794785287296</v>
      </c>
      <c r="AG19" s="25">
        <f t="shared" si="10"/>
        <v>83.91260141056082</v>
      </c>
      <c r="AH19" s="26">
        <f t="shared" si="18"/>
        <v>96.93129993969546</v>
      </c>
      <c r="AI19" s="24">
        <f t="shared" si="11"/>
        <v>19.47309653883691</v>
      </c>
      <c r="AJ19" s="25">
        <f t="shared" si="12"/>
        <v>18.66164417470386</v>
      </c>
      <c r="AK19" s="25">
        <f t="shared" si="13"/>
        <v>20.70380662527353</v>
      </c>
      <c r="AL19" s="26">
        <f t="shared" si="17"/>
        <v>13.018698529134639</v>
      </c>
    </row>
    <row r="20" spans="1:38" ht="12.75">
      <c r="A20" s="8" t="s">
        <v>53</v>
      </c>
      <c r="B20" s="9" t="s">
        <v>54</v>
      </c>
      <c r="C20" s="10">
        <v>100</v>
      </c>
      <c r="D20" s="10">
        <v>22</v>
      </c>
      <c r="E20" s="196">
        <f t="shared" si="14"/>
        <v>84</v>
      </c>
      <c r="F20" s="140">
        <v>66</v>
      </c>
      <c r="G20" s="5">
        <v>18</v>
      </c>
      <c r="H20" s="141">
        <f t="shared" si="15"/>
        <v>3.6666666666666665</v>
      </c>
      <c r="I20" s="208">
        <v>38</v>
      </c>
      <c r="J20" s="65">
        <v>11</v>
      </c>
      <c r="K20" s="187">
        <f t="shared" si="16"/>
        <v>3.4545454545454546</v>
      </c>
      <c r="L20" s="168">
        <f t="shared" si="19"/>
        <v>12.666666666666666</v>
      </c>
      <c r="M20" s="140">
        <v>35</v>
      </c>
      <c r="N20" s="5">
        <v>18</v>
      </c>
      <c r="O20" s="141">
        <f t="shared" si="24"/>
        <v>1.9444444444444444</v>
      </c>
      <c r="P20" s="168">
        <f t="shared" si="20"/>
        <v>7.129629629629629</v>
      </c>
      <c r="Q20" s="140">
        <v>37</v>
      </c>
      <c r="R20" s="5">
        <v>27</v>
      </c>
      <c r="S20" s="141">
        <f t="shared" si="25"/>
        <v>1.3703703703703705</v>
      </c>
      <c r="T20" s="168">
        <f t="shared" si="21"/>
        <v>5.0246913580246915</v>
      </c>
      <c r="U20" s="140">
        <v>32</v>
      </c>
      <c r="V20" s="5">
        <v>31</v>
      </c>
      <c r="W20" s="30">
        <f t="shared" si="26"/>
        <v>1.032258064516129</v>
      </c>
      <c r="X20" s="151">
        <f t="shared" si="22"/>
        <v>3.7849462365591395</v>
      </c>
      <c r="Y20" s="140">
        <v>38</v>
      </c>
      <c r="Z20" s="5">
        <v>51</v>
      </c>
      <c r="AA20" s="141">
        <f t="shared" si="27"/>
        <v>0.7450980392156863</v>
      </c>
      <c r="AB20" s="36">
        <f t="shared" si="23"/>
        <v>2.7320261437908497</v>
      </c>
      <c r="AC20" s="23"/>
      <c r="AD20" s="24">
        <f t="shared" si="7"/>
        <v>26.951255980861244</v>
      </c>
      <c r="AE20" s="25">
        <f t="shared" si="8"/>
        <v>47.88223140495868</v>
      </c>
      <c r="AF20" s="25">
        <f t="shared" si="9"/>
        <v>67.94100402054947</v>
      </c>
      <c r="AG20" s="25">
        <f t="shared" si="10"/>
        <v>90.19482825413223</v>
      </c>
      <c r="AH20" s="26">
        <f t="shared" si="18"/>
        <v>124.95582318399303</v>
      </c>
      <c r="AI20" s="24">
        <f t="shared" si="11"/>
        <v>20.930975424097436</v>
      </c>
      <c r="AJ20" s="25">
        <f t="shared" si="12"/>
        <v>20.05877261559079</v>
      </c>
      <c r="AK20" s="25">
        <f t="shared" si="13"/>
        <v>22.253824233582762</v>
      </c>
      <c r="AL20" s="26">
        <f t="shared" si="17"/>
        <v>34.7609949298608</v>
      </c>
    </row>
    <row r="21" spans="1:38" ht="12.75">
      <c r="A21" s="10" t="s">
        <v>55</v>
      </c>
      <c r="B21" s="9" t="s">
        <v>52</v>
      </c>
      <c r="C21" s="10">
        <v>90</v>
      </c>
      <c r="D21" s="10">
        <v>22</v>
      </c>
      <c r="E21" s="196">
        <f t="shared" si="14"/>
        <v>84</v>
      </c>
      <c r="F21" s="140">
        <v>66</v>
      </c>
      <c r="G21" s="5">
        <v>18</v>
      </c>
      <c r="H21" s="141">
        <f aca="true" t="shared" si="28" ref="H21:H27">F21/G21</f>
        <v>3.6666666666666665</v>
      </c>
      <c r="I21" s="208">
        <v>38</v>
      </c>
      <c r="J21" s="65">
        <v>11</v>
      </c>
      <c r="K21" s="187">
        <f t="shared" si="16"/>
        <v>3.4545454545454546</v>
      </c>
      <c r="L21" s="168">
        <f t="shared" si="19"/>
        <v>12.666666666666666</v>
      </c>
      <c r="M21" s="140">
        <v>35</v>
      </c>
      <c r="N21" s="5">
        <v>18</v>
      </c>
      <c r="O21" s="141">
        <f t="shared" si="24"/>
        <v>1.9444444444444444</v>
      </c>
      <c r="P21" s="168">
        <f t="shared" si="20"/>
        <v>7.129629629629629</v>
      </c>
      <c r="Q21" s="140">
        <v>37</v>
      </c>
      <c r="R21" s="5">
        <v>27</v>
      </c>
      <c r="S21" s="141">
        <f t="shared" si="25"/>
        <v>1.3703703703703705</v>
      </c>
      <c r="T21" s="168">
        <f t="shared" si="21"/>
        <v>5.0246913580246915</v>
      </c>
      <c r="U21" s="140">
        <v>32</v>
      </c>
      <c r="V21" s="5">
        <v>31</v>
      </c>
      <c r="W21" s="30">
        <f t="shared" si="26"/>
        <v>1.032258064516129</v>
      </c>
      <c r="X21" s="151">
        <f t="shared" si="22"/>
        <v>3.7849462365591395</v>
      </c>
      <c r="Y21" s="140">
        <v>38</v>
      </c>
      <c r="Z21" s="5">
        <v>51</v>
      </c>
      <c r="AA21" s="141">
        <f t="shared" si="27"/>
        <v>0.7450980392156863</v>
      </c>
      <c r="AB21" s="36">
        <f t="shared" si="23"/>
        <v>2.7320261437908497</v>
      </c>
      <c r="AC21" s="23"/>
      <c r="AD21" s="24">
        <f t="shared" si="7"/>
        <v>26.951255980861244</v>
      </c>
      <c r="AE21" s="25">
        <f t="shared" si="8"/>
        <v>47.88223140495868</v>
      </c>
      <c r="AF21" s="25">
        <f t="shared" si="9"/>
        <v>67.94100402054947</v>
      </c>
      <c r="AG21" s="25">
        <f t="shared" si="10"/>
        <v>90.19482825413223</v>
      </c>
      <c r="AH21" s="26">
        <f t="shared" si="18"/>
        <v>124.95582318399303</v>
      </c>
      <c r="AI21" s="24">
        <f t="shared" si="11"/>
        <v>20.930975424097436</v>
      </c>
      <c r="AJ21" s="25">
        <f t="shared" si="12"/>
        <v>20.05877261559079</v>
      </c>
      <c r="AK21" s="25">
        <f t="shared" si="13"/>
        <v>22.253824233582762</v>
      </c>
      <c r="AL21" s="26">
        <f t="shared" si="17"/>
        <v>34.7609949298608</v>
      </c>
    </row>
    <row r="22" spans="1:38" ht="12.75">
      <c r="A22" s="10" t="s">
        <v>56</v>
      </c>
      <c r="B22" s="9" t="s">
        <v>57</v>
      </c>
      <c r="C22" s="10">
        <v>90</v>
      </c>
      <c r="D22" s="10">
        <v>22</v>
      </c>
      <c r="E22" s="196">
        <f t="shared" si="14"/>
        <v>84</v>
      </c>
      <c r="F22" s="140">
        <v>66</v>
      </c>
      <c r="G22" s="5">
        <v>18</v>
      </c>
      <c r="H22" s="141">
        <f t="shared" si="28"/>
        <v>3.6666666666666665</v>
      </c>
      <c r="I22" s="208">
        <v>38</v>
      </c>
      <c r="J22" s="65">
        <v>11</v>
      </c>
      <c r="K22" s="187">
        <f t="shared" si="16"/>
        <v>3.4545454545454546</v>
      </c>
      <c r="L22" s="168">
        <f t="shared" si="19"/>
        <v>12.666666666666666</v>
      </c>
      <c r="M22" s="140">
        <v>36</v>
      </c>
      <c r="N22" s="5">
        <v>17</v>
      </c>
      <c r="O22" s="141">
        <f t="shared" si="24"/>
        <v>2.1176470588235294</v>
      </c>
      <c r="P22" s="168">
        <f t="shared" si="20"/>
        <v>7.764705882352941</v>
      </c>
      <c r="Q22" s="140">
        <v>39</v>
      </c>
      <c r="R22" s="5">
        <v>27</v>
      </c>
      <c r="S22" s="141">
        <f t="shared" si="25"/>
        <v>1.4444444444444444</v>
      </c>
      <c r="T22" s="168">
        <f t="shared" si="21"/>
        <v>5.296296296296296</v>
      </c>
      <c r="U22" s="140">
        <v>35</v>
      </c>
      <c r="V22" s="5">
        <v>31</v>
      </c>
      <c r="W22" s="30">
        <f t="shared" si="26"/>
        <v>1.1290322580645162</v>
      </c>
      <c r="X22" s="151">
        <f t="shared" si="22"/>
        <v>4.139784946236559</v>
      </c>
      <c r="Y22" s="140">
        <v>42</v>
      </c>
      <c r="Z22" s="5">
        <v>47</v>
      </c>
      <c r="AA22" s="141">
        <f t="shared" si="27"/>
        <v>0.8936170212765957</v>
      </c>
      <c r="AB22" s="36">
        <f t="shared" si="23"/>
        <v>3.2765957446808507</v>
      </c>
      <c r="AC22" s="23"/>
      <c r="AD22" s="24">
        <f t="shared" si="7"/>
        <v>26.951255980861244</v>
      </c>
      <c r="AE22" s="25">
        <f t="shared" si="8"/>
        <v>43.96593778696052</v>
      </c>
      <c r="AF22" s="25">
        <f t="shared" si="9"/>
        <v>64.4568499682136</v>
      </c>
      <c r="AG22" s="25">
        <f t="shared" si="10"/>
        <v>82.4638429752066</v>
      </c>
      <c r="AH22" s="26">
        <f t="shared" si="18"/>
        <v>104.18818870523415</v>
      </c>
      <c r="AI22" s="24">
        <f t="shared" si="11"/>
        <v>17.014681806099272</v>
      </c>
      <c r="AJ22" s="25">
        <f t="shared" si="12"/>
        <v>20.490912181253087</v>
      </c>
      <c r="AK22" s="25">
        <f t="shared" si="13"/>
        <v>18.006993006993</v>
      </c>
      <c r="AL22" s="26">
        <f t="shared" si="17"/>
        <v>21.72434573002755</v>
      </c>
    </row>
    <row r="23" spans="1:38" ht="22.5">
      <c r="A23" s="10" t="s">
        <v>58</v>
      </c>
      <c r="B23" s="9" t="s">
        <v>59</v>
      </c>
      <c r="C23" s="10">
        <v>100</v>
      </c>
      <c r="D23" s="10">
        <v>24</v>
      </c>
      <c r="E23" s="196">
        <f t="shared" si="14"/>
        <v>84</v>
      </c>
      <c r="F23" s="215">
        <v>66</v>
      </c>
      <c r="G23" s="4">
        <v>18</v>
      </c>
      <c r="H23" s="141">
        <f t="shared" si="28"/>
        <v>3.6666666666666665</v>
      </c>
      <c r="I23" s="208">
        <v>38</v>
      </c>
      <c r="J23" s="65">
        <v>11</v>
      </c>
      <c r="K23" s="187">
        <f t="shared" si="16"/>
        <v>3.4545454545454546</v>
      </c>
      <c r="L23" s="168">
        <f t="shared" si="19"/>
        <v>12.666666666666666</v>
      </c>
      <c r="M23" s="140">
        <v>36</v>
      </c>
      <c r="N23" s="5">
        <v>17</v>
      </c>
      <c r="O23" s="141">
        <f t="shared" si="24"/>
        <v>2.1176470588235294</v>
      </c>
      <c r="P23" s="168">
        <f t="shared" si="20"/>
        <v>7.764705882352941</v>
      </c>
      <c r="Q23" s="140">
        <v>39</v>
      </c>
      <c r="R23" s="5">
        <v>27</v>
      </c>
      <c r="S23" s="141">
        <f t="shared" si="25"/>
        <v>1.4444444444444444</v>
      </c>
      <c r="T23" s="168">
        <f t="shared" si="21"/>
        <v>5.296296296296296</v>
      </c>
      <c r="U23" s="140">
        <v>35</v>
      </c>
      <c r="V23" s="5">
        <v>31</v>
      </c>
      <c r="W23" s="30">
        <f t="shared" si="26"/>
        <v>1.1290322580645162</v>
      </c>
      <c r="X23" s="151">
        <f t="shared" si="22"/>
        <v>4.139784946236559</v>
      </c>
      <c r="Y23" s="142">
        <v>31</v>
      </c>
      <c r="Z23" s="5">
        <v>34</v>
      </c>
      <c r="AA23" s="141">
        <f t="shared" si="27"/>
        <v>0.9117647058823529</v>
      </c>
      <c r="AB23" s="36">
        <f t="shared" si="23"/>
        <v>3.3431372549019605</v>
      </c>
      <c r="AC23" s="23"/>
      <c r="AD23" s="24">
        <f t="shared" si="7"/>
        <v>26.951255980861244</v>
      </c>
      <c r="AE23" s="25">
        <f t="shared" si="8"/>
        <v>43.96593778696052</v>
      </c>
      <c r="AF23" s="25">
        <f t="shared" si="9"/>
        <v>64.4568499682136</v>
      </c>
      <c r="AG23" s="25">
        <f t="shared" si="10"/>
        <v>82.4638429752066</v>
      </c>
      <c r="AH23" s="26">
        <f t="shared" si="18"/>
        <v>102.11443615035991</v>
      </c>
      <c r="AI23" s="24">
        <f t="shared" si="11"/>
        <v>17.014681806099272</v>
      </c>
      <c r="AJ23" s="25">
        <f t="shared" si="12"/>
        <v>20.490912181253087</v>
      </c>
      <c r="AK23" s="25">
        <f t="shared" si="13"/>
        <v>18.006993006993</v>
      </c>
      <c r="AL23" s="26">
        <f t="shared" si="17"/>
        <v>19.650593175153304</v>
      </c>
    </row>
    <row r="24" spans="1:38" ht="12.75">
      <c r="A24" s="8" t="s">
        <v>60</v>
      </c>
      <c r="B24" s="11" t="s">
        <v>61</v>
      </c>
      <c r="C24" s="8">
        <v>90</v>
      </c>
      <c r="D24" s="8">
        <v>22</v>
      </c>
      <c r="E24" s="196">
        <f t="shared" si="14"/>
        <v>84</v>
      </c>
      <c r="F24" s="215">
        <v>67</v>
      </c>
      <c r="G24" s="4">
        <v>17</v>
      </c>
      <c r="H24" s="141">
        <f t="shared" si="28"/>
        <v>3.9411764705882355</v>
      </c>
      <c r="I24" s="208">
        <v>38</v>
      </c>
      <c r="J24" s="65">
        <v>11</v>
      </c>
      <c r="K24" s="187">
        <f t="shared" si="16"/>
        <v>3.4545454545454546</v>
      </c>
      <c r="L24" s="168">
        <f t="shared" si="19"/>
        <v>13.614973262032086</v>
      </c>
      <c r="M24" s="140">
        <v>35</v>
      </c>
      <c r="N24" s="5">
        <v>18</v>
      </c>
      <c r="O24" s="141">
        <f t="shared" si="24"/>
        <v>1.9444444444444444</v>
      </c>
      <c r="P24" s="168">
        <f t="shared" si="20"/>
        <v>7.663398692810458</v>
      </c>
      <c r="Q24" s="140">
        <v>36</v>
      </c>
      <c r="R24" s="5">
        <v>28</v>
      </c>
      <c r="S24" s="141">
        <f t="shared" si="25"/>
        <v>1.2857142857142858</v>
      </c>
      <c r="T24" s="168">
        <f t="shared" si="21"/>
        <v>5.067226890756303</v>
      </c>
      <c r="U24" s="140">
        <v>30</v>
      </c>
      <c r="V24" s="5">
        <v>33</v>
      </c>
      <c r="W24" s="30">
        <f t="shared" si="26"/>
        <v>0.9090909090909091</v>
      </c>
      <c r="X24" s="151">
        <f t="shared" si="22"/>
        <v>3.5828877005347595</v>
      </c>
      <c r="Y24" s="140">
        <v>38</v>
      </c>
      <c r="Z24" s="5">
        <v>51</v>
      </c>
      <c r="AA24" s="141">
        <f t="shared" si="27"/>
        <v>0.7450980392156863</v>
      </c>
      <c r="AB24" s="36">
        <f t="shared" si="23"/>
        <v>2.9365628604382934</v>
      </c>
      <c r="AC24" s="23"/>
      <c r="AD24" s="24">
        <f t="shared" si="7"/>
        <v>25.074054071746527</v>
      </c>
      <c r="AE24" s="25">
        <f t="shared" si="8"/>
        <v>44.54715061058344</v>
      </c>
      <c r="AF24" s="25">
        <f t="shared" si="9"/>
        <v>67.37069073822803</v>
      </c>
      <c r="AG24" s="25">
        <f t="shared" si="10"/>
        <v>95.2814054726368</v>
      </c>
      <c r="AH24" s="26">
        <f t="shared" si="18"/>
        <v>116.25243251446116</v>
      </c>
      <c r="AI24" s="24">
        <f t="shared" si="11"/>
        <v>19.47309653883691</v>
      </c>
      <c r="AJ24" s="25">
        <f t="shared" si="12"/>
        <v>22.8235401276446</v>
      </c>
      <c r="AK24" s="25">
        <f t="shared" si="13"/>
        <v>27.91071473440877</v>
      </c>
      <c r="AL24" s="26">
        <f t="shared" si="17"/>
        <v>20.971027041824357</v>
      </c>
    </row>
    <row r="25" spans="1:38" ht="12.75">
      <c r="A25" s="8" t="s">
        <v>62</v>
      </c>
      <c r="B25" s="9" t="s">
        <v>63</v>
      </c>
      <c r="C25" s="8">
        <v>100</v>
      </c>
      <c r="D25" s="8">
        <v>24</v>
      </c>
      <c r="E25" s="196">
        <f t="shared" si="14"/>
        <v>84</v>
      </c>
      <c r="F25" s="215">
        <v>66</v>
      </c>
      <c r="G25" s="4">
        <v>18</v>
      </c>
      <c r="H25" s="141">
        <f t="shared" si="28"/>
        <v>3.6666666666666665</v>
      </c>
      <c r="I25" s="208">
        <v>38</v>
      </c>
      <c r="J25" s="65">
        <v>11</v>
      </c>
      <c r="K25" s="187">
        <f t="shared" si="16"/>
        <v>3.4545454545454546</v>
      </c>
      <c r="L25" s="168">
        <f t="shared" si="19"/>
        <v>12.666666666666666</v>
      </c>
      <c r="M25" s="140">
        <v>35</v>
      </c>
      <c r="N25" s="5">
        <v>18</v>
      </c>
      <c r="O25" s="141">
        <f t="shared" si="24"/>
        <v>1.9444444444444444</v>
      </c>
      <c r="P25" s="168">
        <f t="shared" si="20"/>
        <v>7.129629629629629</v>
      </c>
      <c r="Q25" s="140">
        <v>36</v>
      </c>
      <c r="R25" s="5">
        <v>28</v>
      </c>
      <c r="S25" s="141">
        <f t="shared" si="25"/>
        <v>1.2857142857142858</v>
      </c>
      <c r="T25" s="168">
        <f t="shared" si="21"/>
        <v>4.714285714285714</v>
      </c>
      <c r="U25" s="140">
        <v>31</v>
      </c>
      <c r="V25" s="5">
        <v>32</v>
      </c>
      <c r="W25" s="30">
        <f t="shared" si="26"/>
        <v>0.96875</v>
      </c>
      <c r="X25" s="151">
        <f t="shared" si="22"/>
        <v>3.552083333333333</v>
      </c>
      <c r="Y25" s="140">
        <v>33</v>
      </c>
      <c r="Z25" s="5">
        <v>41</v>
      </c>
      <c r="AA25" s="141">
        <f t="shared" si="27"/>
        <v>0.8048780487804879</v>
      </c>
      <c r="AB25" s="36">
        <f t="shared" si="23"/>
        <v>2.951219512195122</v>
      </c>
      <c r="AC25" s="23"/>
      <c r="AD25" s="24">
        <f t="shared" si="7"/>
        <v>26.951255980861244</v>
      </c>
      <c r="AE25" s="25">
        <f t="shared" si="8"/>
        <v>47.88223140495868</v>
      </c>
      <c r="AF25" s="25">
        <f t="shared" si="9"/>
        <v>72.41448576675849</v>
      </c>
      <c r="AG25" s="25">
        <f t="shared" si="10"/>
        <v>96.10770461210343</v>
      </c>
      <c r="AH25" s="26">
        <f t="shared" si="18"/>
        <v>115.67508765339343</v>
      </c>
      <c r="AI25" s="24">
        <f t="shared" si="11"/>
        <v>20.930975424097436</v>
      </c>
      <c r="AJ25" s="25">
        <f t="shared" si="12"/>
        <v>24.532254361799808</v>
      </c>
      <c r="AK25" s="25">
        <f t="shared" si="13"/>
        <v>23.693218845344944</v>
      </c>
      <c r="AL25" s="26">
        <f t="shared" si="17"/>
        <v>19.56738304129</v>
      </c>
    </row>
    <row r="26" spans="1:38" ht="12.75">
      <c r="A26" s="10" t="s">
        <v>64</v>
      </c>
      <c r="B26" s="9" t="s">
        <v>65</v>
      </c>
      <c r="C26" s="10">
        <v>100</v>
      </c>
      <c r="D26" s="10">
        <v>22</v>
      </c>
      <c r="E26" s="196">
        <f t="shared" si="14"/>
        <v>84</v>
      </c>
      <c r="F26" s="140">
        <v>66</v>
      </c>
      <c r="G26" s="5">
        <v>18</v>
      </c>
      <c r="H26" s="141">
        <f t="shared" si="28"/>
        <v>3.6666666666666665</v>
      </c>
      <c r="I26" s="208">
        <v>38</v>
      </c>
      <c r="J26" s="65">
        <v>11</v>
      </c>
      <c r="K26" s="187">
        <f t="shared" si="16"/>
        <v>3.4545454545454546</v>
      </c>
      <c r="L26" s="168">
        <f t="shared" si="19"/>
        <v>12.666666666666666</v>
      </c>
      <c r="M26" s="140">
        <v>35</v>
      </c>
      <c r="N26" s="5">
        <v>18</v>
      </c>
      <c r="O26" s="141">
        <f t="shared" si="24"/>
        <v>1.9444444444444444</v>
      </c>
      <c r="P26" s="168">
        <f t="shared" si="20"/>
        <v>7.129629629629629</v>
      </c>
      <c r="Q26" s="140">
        <v>37</v>
      </c>
      <c r="R26" s="5">
        <v>27</v>
      </c>
      <c r="S26" s="141">
        <f t="shared" si="25"/>
        <v>1.3703703703703705</v>
      </c>
      <c r="T26" s="168">
        <f t="shared" si="21"/>
        <v>5.0246913580246915</v>
      </c>
      <c r="U26" s="140">
        <v>32</v>
      </c>
      <c r="V26" s="5">
        <v>31</v>
      </c>
      <c r="W26" s="30">
        <f t="shared" si="26"/>
        <v>1.032258064516129</v>
      </c>
      <c r="X26" s="151">
        <f t="shared" si="22"/>
        <v>3.7849462365591395</v>
      </c>
      <c r="Y26" s="140">
        <v>38</v>
      </c>
      <c r="Z26" s="5">
        <v>51</v>
      </c>
      <c r="AA26" s="141">
        <f t="shared" si="27"/>
        <v>0.7450980392156863</v>
      </c>
      <c r="AB26" s="36">
        <f t="shared" si="23"/>
        <v>2.7320261437908497</v>
      </c>
      <c r="AC26" s="23"/>
      <c r="AD26" s="24">
        <f t="shared" si="7"/>
        <v>26.951255980861244</v>
      </c>
      <c r="AE26" s="25">
        <f t="shared" si="8"/>
        <v>47.88223140495868</v>
      </c>
      <c r="AF26" s="25">
        <f t="shared" si="9"/>
        <v>67.94100402054947</v>
      </c>
      <c r="AG26" s="25">
        <f t="shared" si="10"/>
        <v>90.19482825413223</v>
      </c>
      <c r="AH26" s="26">
        <f t="shared" si="18"/>
        <v>124.95582318399303</v>
      </c>
      <c r="AI26" s="24">
        <f t="shared" si="11"/>
        <v>20.930975424097436</v>
      </c>
      <c r="AJ26" s="25">
        <f t="shared" si="12"/>
        <v>20.05877261559079</v>
      </c>
      <c r="AK26" s="25">
        <f t="shared" si="13"/>
        <v>22.253824233582762</v>
      </c>
      <c r="AL26" s="26">
        <f t="shared" si="17"/>
        <v>34.7609949298608</v>
      </c>
    </row>
    <row r="27" spans="1:38" ht="12.75">
      <c r="A27" s="8" t="s">
        <v>66</v>
      </c>
      <c r="B27" s="9" t="s">
        <v>67</v>
      </c>
      <c r="C27" s="10">
        <v>90</v>
      </c>
      <c r="D27" s="10">
        <v>22</v>
      </c>
      <c r="E27" s="196">
        <f t="shared" si="14"/>
        <v>84</v>
      </c>
      <c r="F27" s="140">
        <v>67</v>
      </c>
      <c r="G27" s="5">
        <v>17</v>
      </c>
      <c r="H27" s="141">
        <f t="shared" si="28"/>
        <v>3.9411764705882355</v>
      </c>
      <c r="I27" s="208">
        <v>38</v>
      </c>
      <c r="J27" s="65">
        <v>11</v>
      </c>
      <c r="K27" s="187">
        <f t="shared" si="16"/>
        <v>3.4545454545454546</v>
      </c>
      <c r="L27" s="168">
        <f t="shared" si="19"/>
        <v>13.614973262032086</v>
      </c>
      <c r="M27" s="140">
        <v>35</v>
      </c>
      <c r="N27" s="5">
        <v>18</v>
      </c>
      <c r="O27" s="141">
        <f t="shared" si="24"/>
        <v>1.9444444444444444</v>
      </c>
      <c r="P27" s="168">
        <f t="shared" si="20"/>
        <v>7.663398692810458</v>
      </c>
      <c r="Q27" s="140">
        <v>37</v>
      </c>
      <c r="R27" s="5">
        <v>27</v>
      </c>
      <c r="S27" s="141">
        <f t="shared" si="25"/>
        <v>1.3703703703703705</v>
      </c>
      <c r="T27" s="168">
        <f t="shared" si="21"/>
        <v>5.40087145969499</v>
      </c>
      <c r="U27" s="140">
        <v>32</v>
      </c>
      <c r="V27" s="5">
        <v>31</v>
      </c>
      <c r="W27" s="30">
        <f t="shared" si="26"/>
        <v>1.032258064516129</v>
      </c>
      <c r="X27" s="151">
        <f t="shared" si="22"/>
        <v>4.06831119544592</v>
      </c>
      <c r="Y27" s="140">
        <v>38</v>
      </c>
      <c r="Z27" s="5">
        <v>51</v>
      </c>
      <c r="AA27" s="141">
        <f t="shared" si="27"/>
        <v>0.7450980392156863</v>
      </c>
      <c r="AB27" s="36">
        <f t="shared" si="23"/>
        <v>2.9365628604382934</v>
      </c>
      <c r="AC27" s="23"/>
      <c r="AD27" s="24">
        <f t="shared" si="7"/>
        <v>25.074054071746527</v>
      </c>
      <c r="AE27" s="25">
        <f t="shared" si="8"/>
        <v>44.54715061058344</v>
      </c>
      <c r="AF27" s="25">
        <f t="shared" si="9"/>
        <v>63.208794785287296</v>
      </c>
      <c r="AG27" s="25">
        <f t="shared" si="10"/>
        <v>83.91260141056082</v>
      </c>
      <c r="AH27" s="26">
        <f t="shared" si="18"/>
        <v>116.25243251446116</v>
      </c>
      <c r="AI27" s="24">
        <f t="shared" si="11"/>
        <v>19.47309653883691</v>
      </c>
      <c r="AJ27" s="25">
        <f t="shared" si="12"/>
        <v>18.66164417470386</v>
      </c>
      <c r="AK27" s="25">
        <f t="shared" si="13"/>
        <v>20.70380662527353</v>
      </c>
      <c r="AL27" s="26">
        <f t="shared" si="17"/>
        <v>32.33983110390034</v>
      </c>
    </row>
    <row r="28" spans="1:38" ht="12.75">
      <c r="A28" s="10" t="s">
        <v>68</v>
      </c>
      <c r="B28" s="9"/>
      <c r="C28" s="10">
        <v>100</v>
      </c>
      <c r="D28" s="10">
        <v>22</v>
      </c>
      <c r="E28" s="196">
        <f t="shared" si="14"/>
        <v>84</v>
      </c>
      <c r="F28" s="140">
        <v>66</v>
      </c>
      <c r="G28" s="5">
        <v>18</v>
      </c>
      <c r="H28" s="141">
        <f aca="true" t="shared" si="29" ref="H28:H47">F28/G28</f>
        <v>3.6666666666666665</v>
      </c>
      <c r="I28" s="208">
        <v>38</v>
      </c>
      <c r="J28" s="65">
        <v>11</v>
      </c>
      <c r="K28" s="187">
        <f t="shared" si="16"/>
        <v>3.4545454545454546</v>
      </c>
      <c r="L28" s="168">
        <f t="shared" si="19"/>
        <v>12.666666666666666</v>
      </c>
      <c r="M28" s="140">
        <v>35</v>
      </c>
      <c r="N28" s="5">
        <v>18</v>
      </c>
      <c r="O28" s="141">
        <f aca="true" t="shared" si="30" ref="O28:O47">M28/N28</f>
        <v>1.9444444444444444</v>
      </c>
      <c r="P28" s="168">
        <f t="shared" si="20"/>
        <v>7.129629629629629</v>
      </c>
      <c r="Q28" s="140">
        <v>37</v>
      </c>
      <c r="R28" s="5">
        <v>27</v>
      </c>
      <c r="S28" s="141">
        <f aca="true" t="shared" si="31" ref="S28:S45">Q28/R28</f>
        <v>1.3703703703703705</v>
      </c>
      <c r="T28" s="168">
        <f t="shared" si="21"/>
        <v>5.0246913580246915</v>
      </c>
      <c r="U28" s="140">
        <v>32</v>
      </c>
      <c r="V28" s="5">
        <v>31</v>
      </c>
      <c r="W28" s="30">
        <f aca="true" t="shared" si="32" ref="W28:W45">U28/V28</f>
        <v>1.032258064516129</v>
      </c>
      <c r="X28" s="151">
        <f t="shared" si="22"/>
        <v>3.7849462365591395</v>
      </c>
      <c r="Y28" s="140">
        <v>34</v>
      </c>
      <c r="Z28" s="5">
        <v>40</v>
      </c>
      <c r="AA28" s="141">
        <f aca="true" t="shared" si="33" ref="AA28:AA45">Y28/Z28</f>
        <v>0.85</v>
      </c>
      <c r="AB28" s="36">
        <f t="shared" si="23"/>
        <v>3.1166666666666663</v>
      </c>
      <c r="AC28" s="23"/>
      <c r="AD28" s="24">
        <f t="shared" si="7"/>
        <v>26.951255980861244</v>
      </c>
      <c r="AE28" s="25">
        <f t="shared" si="8"/>
        <v>47.88223140495868</v>
      </c>
      <c r="AF28" s="25">
        <f t="shared" si="9"/>
        <v>67.94100402054947</v>
      </c>
      <c r="AG28" s="25">
        <f t="shared" si="10"/>
        <v>90.19482825413223</v>
      </c>
      <c r="AH28" s="26">
        <f t="shared" si="18"/>
        <v>109.5345162858532</v>
      </c>
      <c r="AI28" s="24">
        <f t="shared" si="11"/>
        <v>20.930975424097436</v>
      </c>
      <c r="AJ28" s="25">
        <f t="shared" si="12"/>
        <v>20.05877261559079</v>
      </c>
      <c r="AK28" s="25">
        <f t="shared" si="13"/>
        <v>22.253824233582762</v>
      </c>
      <c r="AL28" s="26">
        <f t="shared" si="17"/>
        <v>19.339688031720968</v>
      </c>
    </row>
    <row r="29" spans="1:38" ht="12.75">
      <c r="A29" s="8" t="s">
        <v>69</v>
      </c>
      <c r="B29" s="9" t="s">
        <v>70</v>
      </c>
      <c r="C29" s="8">
        <v>90</v>
      </c>
      <c r="D29" s="8">
        <v>22</v>
      </c>
      <c r="E29" s="196">
        <f t="shared" si="14"/>
        <v>84</v>
      </c>
      <c r="F29" s="215">
        <v>66</v>
      </c>
      <c r="G29" s="4">
        <v>18</v>
      </c>
      <c r="H29" s="141">
        <f t="shared" si="29"/>
        <v>3.6666666666666665</v>
      </c>
      <c r="I29" s="208">
        <v>38</v>
      </c>
      <c r="J29" s="65">
        <v>11</v>
      </c>
      <c r="K29" s="187">
        <f t="shared" si="16"/>
        <v>3.4545454545454546</v>
      </c>
      <c r="L29" s="168">
        <f t="shared" si="19"/>
        <v>12.666666666666666</v>
      </c>
      <c r="M29" s="140">
        <v>35</v>
      </c>
      <c r="N29" s="5">
        <v>18</v>
      </c>
      <c r="O29" s="141">
        <f t="shared" si="30"/>
        <v>1.9444444444444444</v>
      </c>
      <c r="P29" s="168">
        <f t="shared" si="20"/>
        <v>7.129629629629629</v>
      </c>
      <c r="Q29" s="140">
        <v>37</v>
      </c>
      <c r="R29" s="5">
        <v>27</v>
      </c>
      <c r="S29" s="141">
        <f t="shared" si="31"/>
        <v>1.3703703703703705</v>
      </c>
      <c r="T29" s="168">
        <f t="shared" si="21"/>
        <v>5.0246913580246915</v>
      </c>
      <c r="U29" s="140">
        <v>32</v>
      </c>
      <c r="V29" s="5">
        <v>31</v>
      </c>
      <c r="W29" s="30">
        <f t="shared" si="32"/>
        <v>1.032258064516129</v>
      </c>
      <c r="X29" s="151">
        <f t="shared" si="22"/>
        <v>3.7849462365591395</v>
      </c>
      <c r="Y29" s="140">
        <v>38</v>
      </c>
      <c r="Z29" s="5">
        <v>51</v>
      </c>
      <c r="AA29" s="141">
        <f t="shared" si="33"/>
        <v>0.7450980392156863</v>
      </c>
      <c r="AB29" s="36">
        <f t="shared" si="23"/>
        <v>2.7320261437908497</v>
      </c>
      <c r="AC29" s="23"/>
      <c r="AD29" s="24">
        <f t="shared" si="7"/>
        <v>26.951255980861244</v>
      </c>
      <c r="AE29" s="25">
        <f t="shared" si="8"/>
        <v>47.88223140495868</v>
      </c>
      <c r="AF29" s="25">
        <f t="shared" si="9"/>
        <v>67.94100402054947</v>
      </c>
      <c r="AG29" s="25">
        <f t="shared" si="10"/>
        <v>90.19482825413223</v>
      </c>
      <c r="AH29" s="26">
        <f t="shared" si="18"/>
        <v>124.95582318399303</v>
      </c>
      <c r="AI29" s="24">
        <f t="shared" si="11"/>
        <v>20.930975424097436</v>
      </c>
      <c r="AJ29" s="25">
        <f t="shared" si="12"/>
        <v>20.05877261559079</v>
      </c>
      <c r="AK29" s="25">
        <f t="shared" si="13"/>
        <v>22.253824233582762</v>
      </c>
      <c r="AL29" s="26">
        <f t="shared" si="17"/>
        <v>34.7609949298608</v>
      </c>
    </row>
    <row r="30" spans="1:38" ht="12.75">
      <c r="A30" s="10" t="s">
        <v>71</v>
      </c>
      <c r="B30" s="9"/>
      <c r="C30" s="10">
        <v>100</v>
      </c>
      <c r="D30" s="10">
        <v>22</v>
      </c>
      <c r="E30" s="196">
        <f t="shared" si="14"/>
        <v>84</v>
      </c>
      <c r="F30" s="140">
        <v>66</v>
      </c>
      <c r="G30" s="5">
        <v>18</v>
      </c>
      <c r="H30" s="141">
        <f t="shared" si="29"/>
        <v>3.6666666666666665</v>
      </c>
      <c r="I30" s="208">
        <v>38</v>
      </c>
      <c r="J30" s="65">
        <v>11</v>
      </c>
      <c r="K30" s="187">
        <f t="shared" si="16"/>
        <v>3.4545454545454546</v>
      </c>
      <c r="L30" s="168">
        <f t="shared" si="19"/>
        <v>12.666666666666666</v>
      </c>
      <c r="M30" s="140">
        <v>35</v>
      </c>
      <c r="N30" s="5">
        <v>18</v>
      </c>
      <c r="O30" s="141">
        <f t="shared" si="30"/>
        <v>1.9444444444444444</v>
      </c>
      <c r="P30" s="168">
        <f t="shared" si="20"/>
        <v>7.129629629629629</v>
      </c>
      <c r="Q30" s="140">
        <v>36</v>
      </c>
      <c r="R30" s="5">
        <v>28</v>
      </c>
      <c r="S30" s="141">
        <f t="shared" si="31"/>
        <v>1.2857142857142858</v>
      </c>
      <c r="T30" s="168">
        <f t="shared" si="21"/>
        <v>4.714285714285714</v>
      </c>
      <c r="U30" s="140">
        <v>30</v>
      </c>
      <c r="V30" s="5">
        <v>33</v>
      </c>
      <c r="W30" s="30">
        <f t="shared" si="32"/>
        <v>0.9090909090909091</v>
      </c>
      <c r="X30" s="151">
        <f t="shared" si="22"/>
        <v>3.333333333333333</v>
      </c>
      <c r="Y30" s="140">
        <v>38</v>
      </c>
      <c r="Z30" s="5">
        <v>51</v>
      </c>
      <c r="AA30" s="141">
        <f t="shared" si="33"/>
        <v>0.7450980392156863</v>
      </c>
      <c r="AB30" s="36">
        <f t="shared" si="23"/>
        <v>2.7320261437908497</v>
      </c>
      <c r="AC30" s="23"/>
      <c r="AD30" s="24">
        <f t="shared" si="7"/>
        <v>26.951255980861244</v>
      </c>
      <c r="AE30" s="25">
        <f t="shared" si="8"/>
        <v>47.88223140495868</v>
      </c>
      <c r="AF30" s="25">
        <f t="shared" si="9"/>
        <v>72.41448576675849</v>
      </c>
      <c r="AG30" s="25">
        <f t="shared" si="10"/>
        <v>102.41477272727275</v>
      </c>
      <c r="AH30" s="26">
        <f t="shared" si="18"/>
        <v>124.95582318399303</v>
      </c>
      <c r="AI30" s="24">
        <f t="shared" si="11"/>
        <v>20.930975424097436</v>
      </c>
      <c r="AJ30" s="25">
        <f t="shared" si="12"/>
        <v>24.532254361799808</v>
      </c>
      <c r="AK30" s="25">
        <f t="shared" si="13"/>
        <v>30.00028696051426</v>
      </c>
      <c r="AL30" s="26">
        <f t="shared" si="17"/>
        <v>22.541050456720285</v>
      </c>
    </row>
    <row r="31" spans="1:38" ht="12.75">
      <c r="A31" s="8" t="s">
        <v>72</v>
      </c>
      <c r="B31" s="9" t="s">
        <v>73</v>
      </c>
      <c r="C31" s="8">
        <v>100</v>
      </c>
      <c r="D31" s="8">
        <v>22</v>
      </c>
      <c r="E31" s="196">
        <f t="shared" si="14"/>
        <v>84</v>
      </c>
      <c r="F31" s="215">
        <v>66</v>
      </c>
      <c r="G31" s="4">
        <v>18</v>
      </c>
      <c r="H31" s="141">
        <f t="shared" si="29"/>
        <v>3.6666666666666665</v>
      </c>
      <c r="I31" s="208">
        <v>38</v>
      </c>
      <c r="J31" s="65">
        <v>11</v>
      </c>
      <c r="K31" s="187">
        <f t="shared" si="16"/>
        <v>3.4545454545454546</v>
      </c>
      <c r="L31" s="168">
        <f t="shared" si="19"/>
        <v>12.666666666666666</v>
      </c>
      <c r="M31" s="140">
        <v>35</v>
      </c>
      <c r="N31" s="5">
        <v>18</v>
      </c>
      <c r="O31" s="141">
        <f t="shared" si="30"/>
        <v>1.9444444444444444</v>
      </c>
      <c r="P31" s="168">
        <f t="shared" si="20"/>
        <v>7.129629629629629</v>
      </c>
      <c r="Q31" s="140">
        <v>39</v>
      </c>
      <c r="R31" s="5">
        <v>27</v>
      </c>
      <c r="S31" s="141">
        <f t="shared" si="31"/>
        <v>1.4444444444444444</v>
      </c>
      <c r="T31" s="168">
        <f t="shared" si="21"/>
        <v>5.296296296296296</v>
      </c>
      <c r="U31" s="140">
        <v>35</v>
      </c>
      <c r="V31" s="5">
        <v>31</v>
      </c>
      <c r="W31" s="30">
        <f t="shared" si="32"/>
        <v>1.1290322580645162</v>
      </c>
      <c r="X31" s="151">
        <f t="shared" si="22"/>
        <v>4.139784946236559</v>
      </c>
      <c r="Y31" s="140">
        <v>42</v>
      </c>
      <c r="Z31" s="5">
        <v>47</v>
      </c>
      <c r="AA31" s="141">
        <f t="shared" si="33"/>
        <v>0.8936170212765957</v>
      </c>
      <c r="AB31" s="36">
        <f t="shared" si="23"/>
        <v>3.2765957446808507</v>
      </c>
      <c r="AC31" s="23"/>
      <c r="AD31" s="24">
        <f t="shared" si="7"/>
        <v>26.951255980861244</v>
      </c>
      <c r="AE31" s="25">
        <f t="shared" si="8"/>
        <v>47.88223140495868</v>
      </c>
      <c r="AF31" s="25">
        <f t="shared" si="9"/>
        <v>64.4568499682136</v>
      </c>
      <c r="AG31" s="25">
        <f t="shared" si="10"/>
        <v>82.4638429752066</v>
      </c>
      <c r="AH31" s="26">
        <f t="shared" si="18"/>
        <v>104.18818870523415</v>
      </c>
      <c r="AI31" s="24">
        <f t="shared" si="11"/>
        <v>20.930975424097436</v>
      </c>
      <c r="AJ31" s="25">
        <f t="shared" si="12"/>
        <v>16.574618563254923</v>
      </c>
      <c r="AK31" s="25">
        <f t="shared" si="13"/>
        <v>18.006993006993</v>
      </c>
      <c r="AL31" s="26">
        <f t="shared" si="17"/>
        <v>21.72434573002755</v>
      </c>
    </row>
    <row r="32" spans="1:38" ht="12.75">
      <c r="A32" s="244" t="s">
        <v>74</v>
      </c>
      <c r="B32" s="245" t="s">
        <v>75</v>
      </c>
      <c r="C32" s="244">
        <v>90</v>
      </c>
      <c r="D32" s="244">
        <v>22</v>
      </c>
      <c r="E32" s="246">
        <f>F32+G32</f>
        <v>84</v>
      </c>
      <c r="F32" s="247">
        <v>68</v>
      </c>
      <c r="G32" s="248">
        <v>16</v>
      </c>
      <c r="H32" s="249">
        <f t="shared" si="29"/>
        <v>4.25</v>
      </c>
      <c r="I32" s="250">
        <v>38</v>
      </c>
      <c r="J32" s="251">
        <v>11</v>
      </c>
      <c r="K32" s="252">
        <f t="shared" si="16"/>
        <v>3.4545454545454546</v>
      </c>
      <c r="L32" s="253">
        <f t="shared" si="19"/>
        <v>14.681818181818182</v>
      </c>
      <c r="M32" s="254">
        <v>35</v>
      </c>
      <c r="N32" s="255">
        <v>18</v>
      </c>
      <c r="O32" s="249">
        <f t="shared" si="30"/>
        <v>1.9444444444444444</v>
      </c>
      <c r="P32" s="253">
        <f t="shared" si="20"/>
        <v>8.26388888888889</v>
      </c>
      <c r="Q32" s="254">
        <v>36</v>
      </c>
      <c r="R32" s="255">
        <v>28</v>
      </c>
      <c r="S32" s="249">
        <f t="shared" si="31"/>
        <v>1.2857142857142858</v>
      </c>
      <c r="T32" s="253">
        <f t="shared" si="21"/>
        <v>5.464285714285714</v>
      </c>
      <c r="U32" s="254">
        <v>30</v>
      </c>
      <c r="V32" s="255">
        <v>33</v>
      </c>
      <c r="W32" s="256">
        <f t="shared" si="32"/>
        <v>0.9090909090909091</v>
      </c>
      <c r="X32" s="257">
        <f t="shared" si="22"/>
        <v>3.8636363636363633</v>
      </c>
      <c r="Y32" s="254">
        <v>38</v>
      </c>
      <c r="Z32" s="255">
        <v>51</v>
      </c>
      <c r="AA32" s="249">
        <f t="shared" si="33"/>
        <v>0.7450980392156863</v>
      </c>
      <c r="AB32" s="36">
        <f t="shared" si="23"/>
        <v>3.166666666666667</v>
      </c>
      <c r="AC32" s="23"/>
      <c r="AD32" s="24">
        <f t="shared" si="7"/>
        <v>23.252063983488128</v>
      </c>
      <c r="AE32" s="25">
        <f t="shared" si="8"/>
        <v>41.31016042780749</v>
      </c>
      <c r="AF32" s="25">
        <f t="shared" si="9"/>
        <v>62.47524262230144</v>
      </c>
      <c r="AG32" s="25">
        <f t="shared" si="10"/>
        <v>88.35784313725489</v>
      </c>
      <c r="AH32" s="26">
        <f t="shared" si="18"/>
        <v>107.80502392344496</v>
      </c>
      <c r="AI32" s="24">
        <f t="shared" si="11"/>
        <v>18.05809644431936</v>
      </c>
      <c r="AJ32" s="25">
        <f t="shared" si="12"/>
        <v>21.165082194493948</v>
      </c>
      <c r="AK32" s="25">
        <f t="shared" si="13"/>
        <v>25.882600514953452</v>
      </c>
      <c r="AL32" s="26">
        <f t="shared" si="17"/>
        <v>19.447180786190074</v>
      </c>
    </row>
    <row r="33" spans="1:38" ht="12.75">
      <c r="A33" s="8" t="s">
        <v>76</v>
      </c>
      <c r="B33" s="9" t="s">
        <v>77</v>
      </c>
      <c r="C33" s="8">
        <v>90</v>
      </c>
      <c r="D33" s="8">
        <v>22</v>
      </c>
      <c r="E33" s="196">
        <f t="shared" si="14"/>
        <v>84</v>
      </c>
      <c r="F33" s="215">
        <v>67</v>
      </c>
      <c r="G33" s="4">
        <v>17</v>
      </c>
      <c r="H33" s="141">
        <f t="shared" si="29"/>
        <v>3.9411764705882355</v>
      </c>
      <c r="I33" s="208">
        <v>38</v>
      </c>
      <c r="J33" s="65">
        <v>11</v>
      </c>
      <c r="K33" s="187">
        <f t="shared" si="16"/>
        <v>3.4545454545454546</v>
      </c>
      <c r="L33" s="168">
        <f t="shared" si="19"/>
        <v>13.614973262032086</v>
      </c>
      <c r="M33" s="140">
        <v>35</v>
      </c>
      <c r="N33" s="5">
        <v>18</v>
      </c>
      <c r="O33" s="141">
        <f t="shared" si="30"/>
        <v>1.9444444444444444</v>
      </c>
      <c r="P33" s="168">
        <f t="shared" si="20"/>
        <v>7.663398692810458</v>
      </c>
      <c r="Q33" s="140">
        <v>39</v>
      </c>
      <c r="R33" s="5">
        <v>27</v>
      </c>
      <c r="S33" s="141">
        <f t="shared" si="31"/>
        <v>1.4444444444444444</v>
      </c>
      <c r="T33" s="168">
        <f t="shared" si="21"/>
        <v>5.69281045751634</v>
      </c>
      <c r="U33" s="140">
        <v>35</v>
      </c>
      <c r="V33" s="5">
        <v>31</v>
      </c>
      <c r="W33" s="30">
        <f t="shared" si="32"/>
        <v>1.1290322580645162</v>
      </c>
      <c r="X33" s="151">
        <f t="shared" si="22"/>
        <v>4.449715370018976</v>
      </c>
      <c r="Y33" s="140">
        <v>42</v>
      </c>
      <c r="Z33" s="5">
        <v>47</v>
      </c>
      <c r="AA33" s="141">
        <f t="shared" si="33"/>
        <v>0.8936170212765957</v>
      </c>
      <c r="AB33" s="36">
        <f t="shared" si="23"/>
        <v>3.5219023779724656</v>
      </c>
      <c r="AC33" s="23"/>
      <c r="AD33" s="24">
        <f t="shared" si="7"/>
        <v>25.074054071746527</v>
      </c>
      <c r="AE33" s="25">
        <f t="shared" si="8"/>
        <v>44.54715061058344</v>
      </c>
      <c r="AF33" s="25">
        <f t="shared" si="9"/>
        <v>59.96731812963156</v>
      </c>
      <c r="AG33" s="25">
        <f t="shared" si="10"/>
        <v>76.72009271822704</v>
      </c>
      <c r="AH33" s="26">
        <f t="shared" si="18"/>
        <v>96.93129993969546</v>
      </c>
      <c r="AI33" s="24">
        <f t="shared" si="11"/>
        <v>19.47309653883691</v>
      </c>
      <c r="AJ33" s="25">
        <f t="shared" si="12"/>
        <v>15.420167519048121</v>
      </c>
      <c r="AK33" s="25">
        <f t="shared" si="13"/>
        <v>16.75277458859548</v>
      </c>
      <c r="AL33" s="26">
        <f t="shared" si="17"/>
        <v>20.211207221468428</v>
      </c>
    </row>
    <row r="34" spans="1:38" ht="12.75">
      <c r="A34" s="10" t="s">
        <v>78</v>
      </c>
      <c r="B34" s="9" t="s">
        <v>79</v>
      </c>
      <c r="C34" s="10">
        <v>100</v>
      </c>
      <c r="D34" s="10">
        <v>22</v>
      </c>
      <c r="E34" s="196">
        <f t="shared" si="14"/>
        <v>84</v>
      </c>
      <c r="F34" s="140">
        <v>66</v>
      </c>
      <c r="G34" s="5">
        <v>18</v>
      </c>
      <c r="H34" s="141">
        <f t="shared" si="29"/>
        <v>3.6666666666666665</v>
      </c>
      <c r="I34" s="208">
        <v>38</v>
      </c>
      <c r="J34" s="65">
        <v>11</v>
      </c>
      <c r="K34" s="187">
        <f t="shared" si="16"/>
        <v>3.4545454545454546</v>
      </c>
      <c r="L34" s="168">
        <f t="shared" si="19"/>
        <v>12.666666666666666</v>
      </c>
      <c r="M34" s="140">
        <v>35</v>
      </c>
      <c r="N34" s="5">
        <v>18</v>
      </c>
      <c r="O34" s="141">
        <f t="shared" si="30"/>
        <v>1.9444444444444444</v>
      </c>
      <c r="P34" s="168">
        <f t="shared" si="20"/>
        <v>7.129629629629629</v>
      </c>
      <c r="Q34" s="140">
        <v>37</v>
      </c>
      <c r="R34" s="5">
        <v>27</v>
      </c>
      <c r="S34" s="141">
        <f t="shared" si="31"/>
        <v>1.3703703703703705</v>
      </c>
      <c r="T34" s="168">
        <f t="shared" si="21"/>
        <v>5.0246913580246915</v>
      </c>
      <c r="U34" s="140">
        <v>32</v>
      </c>
      <c r="V34" s="5">
        <v>31</v>
      </c>
      <c r="W34" s="30">
        <f t="shared" si="32"/>
        <v>1.032258064516129</v>
      </c>
      <c r="X34" s="151">
        <f t="shared" si="22"/>
        <v>3.7849462365591395</v>
      </c>
      <c r="Y34" s="140">
        <v>34</v>
      </c>
      <c r="Z34" s="5">
        <v>40</v>
      </c>
      <c r="AA34" s="141">
        <f t="shared" si="33"/>
        <v>0.85</v>
      </c>
      <c r="AB34" s="36">
        <f t="shared" si="23"/>
        <v>3.1166666666666663</v>
      </c>
      <c r="AC34" s="23"/>
      <c r="AD34" s="24">
        <f t="shared" si="7"/>
        <v>26.951255980861244</v>
      </c>
      <c r="AE34" s="25">
        <f t="shared" si="8"/>
        <v>47.88223140495868</v>
      </c>
      <c r="AF34" s="25">
        <f t="shared" si="9"/>
        <v>67.94100402054947</v>
      </c>
      <c r="AG34" s="25">
        <f t="shared" si="10"/>
        <v>90.19482825413223</v>
      </c>
      <c r="AH34" s="26">
        <f t="shared" si="18"/>
        <v>109.5345162858532</v>
      </c>
      <c r="AI34" s="24">
        <f t="shared" si="11"/>
        <v>20.930975424097436</v>
      </c>
      <c r="AJ34" s="25">
        <f t="shared" si="12"/>
        <v>20.05877261559079</v>
      </c>
      <c r="AK34" s="25">
        <f t="shared" si="13"/>
        <v>22.253824233582762</v>
      </c>
      <c r="AL34" s="26">
        <f t="shared" si="17"/>
        <v>19.339688031720968</v>
      </c>
    </row>
    <row r="35" spans="1:38" ht="12.75">
      <c r="A35" s="10" t="s">
        <v>80</v>
      </c>
      <c r="B35" s="9" t="s">
        <v>81</v>
      </c>
      <c r="C35" s="10">
        <v>100</v>
      </c>
      <c r="D35" s="10">
        <v>22</v>
      </c>
      <c r="E35" s="196">
        <f t="shared" si="14"/>
        <v>84</v>
      </c>
      <c r="F35" s="140">
        <v>66</v>
      </c>
      <c r="G35" s="5">
        <v>18</v>
      </c>
      <c r="H35" s="141">
        <f t="shared" si="29"/>
        <v>3.6666666666666665</v>
      </c>
      <c r="I35" s="208">
        <v>38</v>
      </c>
      <c r="J35" s="65">
        <v>11</v>
      </c>
      <c r="K35" s="187">
        <f t="shared" si="16"/>
        <v>3.4545454545454546</v>
      </c>
      <c r="L35" s="168">
        <f t="shared" si="19"/>
        <v>12.666666666666666</v>
      </c>
      <c r="M35" s="140">
        <v>35</v>
      </c>
      <c r="N35" s="5">
        <v>18</v>
      </c>
      <c r="O35" s="141">
        <f t="shared" si="30"/>
        <v>1.9444444444444444</v>
      </c>
      <c r="P35" s="168">
        <f t="shared" si="20"/>
        <v>7.129629629629629</v>
      </c>
      <c r="Q35" s="140">
        <v>36</v>
      </c>
      <c r="R35" s="5">
        <v>28</v>
      </c>
      <c r="S35" s="141">
        <f t="shared" si="31"/>
        <v>1.2857142857142858</v>
      </c>
      <c r="T35" s="168">
        <f t="shared" si="21"/>
        <v>4.714285714285714</v>
      </c>
      <c r="U35" s="140">
        <v>30</v>
      </c>
      <c r="V35" s="5">
        <v>33</v>
      </c>
      <c r="W35" s="30">
        <f t="shared" si="32"/>
        <v>0.9090909090909091</v>
      </c>
      <c r="X35" s="151">
        <f t="shared" si="22"/>
        <v>3.333333333333333</v>
      </c>
      <c r="Y35" s="140">
        <v>38</v>
      </c>
      <c r="Z35" s="5">
        <v>51</v>
      </c>
      <c r="AA35" s="141">
        <f t="shared" si="33"/>
        <v>0.7450980392156863</v>
      </c>
      <c r="AB35" s="36">
        <f t="shared" si="23"/>
        <v>2.7320261437908497</v>
      </c>
      <c r="AC35" s="23"/>
      <c r="AD35" s="24">
        <f t="shared" si="7"/>
        <v>26.951255980861244</v>
      </c>
      <c r="AE35" s="25">
        <f t="shared" si="8"/>
        <v>47.88223140495868</v>
      </c>
      <c r="AF35" s="25">
        <f t="shared" si="9"/>
        <v>72.41448576675849</v>
      </c>
      <c r="AG35" s="25">
        <f t="shared" si="10"/>
        <v>102.41477272727275</v>
      </c>
      <c r="AH35" s="26">
        <f t="shared" si="18"/>
        <v>124.95582318399303</v>
      </c>
      <c r="AI35" s="24">
        <f t="shared" si="11"/>
        <v>20.930975424097436</v>
      </c>
      <c r="AJ35" s="25">
        <f t="shared" si="12"/>
        <v>24.532254361799808</v>
      </c>
      <c r="AK35" s="25">
        <f t="shared" si="13"/>
        <v>30.00028696051426</v>
      </c>
      <c r="AL35" s="26">
        <f t="shared" si="17"/>
        <v>22.541050456720285</v>
      </c>
    </row>
    <row r="36" spans="1:38" ht="12.75">
      <c r="A36" s="10" t="s">
        <v>82</v>
      </c>
      <c r="B36" s="9" t="s">
        <v>83</v>
      </c>
      <c r="C36" s="10">
        <v>100</v>
      </c>
      <c r="D36" s="10">
        <v>24</v>
      </c>
      <c r="E36" s="196">
        <f t="shared" si="14"/>
        <v>84</v>
      </c>
      <c r="F36" s="140">
        <v>66</v>
      </c>
      <c r="G36" s="5">
        <v>18</v>
      </c>
      <c r="H36" s="141">
        <f t="shared" si="29"/>
        <v>3.6666666666666665</v>
      </c>
      <c r="I36" s="208">
        <v>38</v>
      </c>
      <c r="J36" s="65">
        <v>11</v>
      </c>
      <c r="K36" s="187">
        <f t="shared" si="16"/>
        <v>3.4545454545454546</v>
      </c>
      <c r="L36" s="168">
        <f t="shared" si="19"/>
        <v>12.666666666666666</v>
      </c>
      <c r="M36" s="140">
        <v>35</v>
      </c>
      <c r="N36" s="5">
        <v>18</v>
      </c>
      <c r="O36" s="141">
        <f t="shared" si="30"/>
        <v>1.9444444444444444</v>
      </c>
      <c r="P36" s="168">
        <f t="shared" si="20"/>
        <v>7.129629629629629</v>
      </c>
      <c r="Q36" s="140">
        <v>36</v>
      </c>
      <c r="R36" s="5">
        <v>28</v>
      </c>
      <c r="S36" s="141">
        <f t="shared" si="31"/>
        <v>1.2857142857142858</v>
      </c>
      <c r="T36" s="168">
        <f t="shared" si="21"/>
        <v>4.714285714285714</v>
      </c>
      <c r="U36" s="140">
        <v>31</v>
      </c>
      <c r="V36" s="5">
        <v>32</v>
      </c>
      <c r="W36" s="30">
        <f t="shared" si="32"/>
        <v>0.96875</v>
      </c>
      <c r="X36" s="151">
        <f t="shared" si="22"/>
        <v>3.552083333333333</v>
      </c>
      <c r="Y36" s="140">
        <v>33</v>
      </c>
      <c r="Z36" s="5">
        <v>41</v>
      </c>
      <c r="AA36" s="141">
        <f t="shared" si="33"/>
        <v>0.8048780487804879</v>
      </c>
      <c r="AB36" s="36">
        <f t="shared" si="23"/>
        <v>2.951219512195122</v>
      </c>
      <c r="AC36" s="23"/>
      <c r="AD36" s="24">
        <f t="shared" si="7"/>
        <v>26.951255980861244</v>
      </c>
      <c r="AE36" s="25">
        <f t="shared" si="8"/>
        <v>47.88223140495868</v>
      </c>
      <c r="AF36" s="25">
        <f t="shared" si="9"/>
        <v>72.41448576675849</v>
      </c>
      <c r="AG36" s="25">
        <f t="shared" si="10"/>
        <v>96.10770461210343</v>
      </c>
      <c r="AH36" s="26">
        <f t="shared" si="18"/>
        <v>115.67508765339343</v>
      </c>
      <c r="AI36" s="24">
        <f t="shared" si="11"/>
        <v>20.930975424097436</v>
      </c>
      <c r="AJ36" s="25">
        <f t="shared" si="12"/>
        <v>24.532254361799808</v>
      </c>
      <c r="AK36" s="25">
        <f t="shared" si="13"/>
        <v>23.693218845344944</v>
      </c>
      <c r="AL36" s="26">
        <f t="shared" si="17"/>
        <v>19.56738304129</v>
      </c>
    </row>
    <row r="37" spans="1:38" ht="12.75">
      <c r="A37" s="10" t="s">
        <v>84</v>
      </c>
      <c r="B37" s="9" t="s">
        <v>85</v>
      </c>
      <c r="C37" s="10">
        <v>100</v>
      </c>
      <c r="D37" s="10">
        <v>22</v>
      </c>
      <c r="E37" s="196">
        <f t="shared" si="14"/>
        <v>84</v>
      </c>
      <c r="F37" s="140">
        <v>66</v>
      </c>
      <c r="G37" s="5">
        <v>18</v>
      </c>
      <c r="H37" s="141">
        <f t="shared" si="29"/>
        <v>3.6666666666666665</v>
      </c>
      <c r="I37" s="208">
        <v>38</v>
      </c>
      <c r="J37" s="65">
        <v>11</v>
      </c>
      <c r="K37" s="187">
        <f t="shared" si="16"/>
        <v>3.4545454545454546</v>
      </c>
      <c r="L37" s="168">
        <f t="shared" si="19"/>
        <v>12.666666666666666</v>
      </c>
      <c r="M37" s="140">
        <v>35</v>
      </c>
      <c r="N37" s="5">
        <v>18</v>
      </c>
      <c r="O37" s="141">
        <f t="shared" si="30"/>
        <v>1.9444444444444444</v>
      </c>
      <c r="P37" s="168">
        <f t="shared" si="20"/>
        <v>7.129629629629629</v>
      </c>
      <c r="Q37" s="140">
        <v>37</v>
      </c>
      <c r="R37" s="5">
        <v>27</v>
      </c>
      <c r="S37" s="141">
        <f t="shared" si="31"/>
        <v>1.3703703703703705</v>
      </c>
      <c r="T37" s="168">
        <f t="shared" si="21"/>
        <v>5.0246913580246915</v>
      </c>
      <c r="U37" s="140">
        <v>32</v>
      </c>
      <c r="V37" s="5">
        <v>31</v>
      </c>
      <c r="W37" s="30">
        <f t="shared" si="32"/>
        <v>1.032258064516129</v>
      </c>
      <c r="X37" s="151">
        <f t="shared" si="22"/>
        <v>3.7849462365591395</v>
      </c>
      <c r="Y37" s="140">
        <v>34</v>
      </c>
      <c r="Z37" s="5">
        <v>40</v>
      </c>
      <c r="AA37" s="141">
        <f t="shared" si="33"/>
        <v>0.85</v>
      </c>
      <c r="AB37" s="36">
        <f t="shared" si="23"/>
        <v>3.1166666666666663</v>
      </c>
      <c r="AC37" s="23"/>
      <c r="AD37" s="24">
        <f t="shared" si="7"/>
        <v>26.951255980861244</v>
      </c>
      <c r="AE37" s="25">
        <f t="shared" si="8"/>
        <v>47.88223140495868</v>
      </c>
      <c r="AF37" s="25">
        <f t="shared" si="9"/>
        <v>67.94100402054947</v>
      </c>
      <c r="AG37" s="25">
        <f t="shared" si="10"/>
        <v>90.19482825413223</v>
      </c>
      <c r="AH37" s="26">
        <f t="shared" si="18"/>
        <v>109.5345162858532</v>
      </c>
      <c r="AI37" s="24">
        <f t="shared" si="11"/>
        <v>20.930975424097436</v>
      </c>
      <c r="AJ37" s="25">
        <f t="shared" si="12"/>
        <v>20.05877261559079</v>
      </c>
      <c r="AK37" s="25">
        <f t="shared" si="13"/>
        <v>22.253824233582762</v>
      </c>
      <c r="AL37" s="26">
        <f t="shared" si="17"/>
        <v>19.339688031720968</v>
      </c>
    </row>
    <row r="38" spans="1:38" ht="12.75">
      <c r="A38" s="10" t="s">
        <v>86</v>
      </c>
      <c r="B38" s="11" t="s">
        <v>87</v>
      </c>
      <c r="C38" s="10">
        <v>100</v>
      </c>
      <c r="D38" s="10">
        <v>22</v>
      </c>
      <c r="E38" s="196">
        <f t="shared" si="14"/>
        <v>84</v>
      </c>
      <c r="F38" s="140">
        <v>66</v>
      </c>
      <c r="G38" s="5">
        <v>18</v>
      </c>
      <c r="H38" s="141">
        <f t="shared" si="29"/>
        <v>3.6666666666666665</v>
      </c>
      <c r="I38" s="208">
        <v>38</v>
      </c>
      <c r="J38" s="65">
        <v>11</v>
      </c>
      <c r="K38" s="187">
        <f t="shared" si="16"/>
        <v>3.4545454545454546</v>
      </c>
      <c r="L38" s="168">
        <f t="shared" si="19"/>
        <v>12.666666666666666</v>
      </c>
      <c r="M38" s="140">
        <v>35</v>
      </c>
      <c r="N38" s="5">
        <v>18</v>
      </c>
      <c r="O38" s="141">
        <f t="shared" si="30"/>
        <v>1.9444444444444444</v>
      </c>
      <c r="P38" s="168">
        <f t="shared" si="20"/>
        <v>7.129629629629629</v>
      </c>
      <c r="Q38" s="140">
        <v>36</v>
      </c>
      <c r="R38" s="5">
        <v>28</v>
      </c>
      <c r="S38" s="141">
        <f t="shared" si="31"/>
        <v>1.2857142857142858</v>
      </c>
      <c r="T38" s="168">
        <f t="shared" si="21"/>
        <v>4.714285714285714</v>
      </c>
      <c r="U38" s="140">
        <v>30</v>
      </c>
      <c r="V38" s="5">
        <v>33</v>
      </c>
      <c r="W38" s="30">
        <f t="shared" si="32"/>
        <v>0.9090909090909091</v>
      </c>
      <c r="X38" s="151">
        <f t="shared" si="22"/>
        <v>3.333333333333333</v>
      </c>
      <c r="Y38" s="140">
        <v>38</v>
      </c>
      <c r="Z38" s="5">
        <v>51</v>
      </c>
      <c r="AA38" s="141">
        <f t="shared" si="33"/>
        <v>0.7450980392156863</v>
      </c>
      <c r="AB38" s="36">
        <f t="shared" si="23"/>
        <v>2.7320261437908497</v>
      </c>
      <c r="AC38" s="23"/>
      <c r="AD38" s="24">
        <f t="shared" si="7"/>
        <v>26.951255980861244</v>
      </c>
      <c r="AE38" s="25">
        <f t="shared" si="8"/>
        <v>47.88223140495868</v>
      </c>
      <c r="AF38" s="25">
        <f t="shared" si="9"/>
        <v>72.41448576675849</v>
      </c>
      <c r="AG38" s="25">
        <f t="shared" si="10"/>
        <v>102.41477272727275</v>
      </c>
      <c r="AH38" s="26">
        <f t="shared" si="18"/>
        <v>124.95582318399303</v>
      </c>
      <c r="AI38" s="24">
        <f t="shared" si="11"/>
        <v>20.930975424097436</v>
      </c>
      <c r="AJ38" s="25">
        <f t="shared" si="12"/>
        <v>24.532254361799808</v>
      </c>
      <c r="AK38" s="25">
        <f t="shared" si="13"/>
        <v>30.00028696051426</v>
      </c>
      <c r="AL38" s="26">
        <f t="shared" si="17"/>
        <v>22.541050456720285</v>
      </c>
    </row>
    <row r="39" spans="1:38" ht="12.75">
      <c r="A39" s="10" t="s">
        <v>88</v>
      </c>
      <c r="B39" s="11" t="s">
        <v>89</v>
      </c>
      <c r="C39" s="10">
        <v>100</v>
      </c>
      <c r="D39" s="10">
        <v>24</v>
      </c>
      <c r="E39" s="196">
        <f t="shared" si="14"/>
        <v>84</v>
      </c>
      <c r="F39" s="140">
        <v>66</v>
      </c>
      <c r="G39" s="5">
        <v>18</v>
      </c>
      <c r="H39" s="141">
        <f t="shared" si="29"/>
        <v>3.6666666666666665</v>
      </c>
      <c r="I39" s="208">
        <v>38</v>
      </c>
      <c r="J39" s="65">
        <v>11</v>
      </c>
      <c r="K39" s="187">
        <f t="shared" si="16"/>
        <v>3.4545454545454546</v>
      </c>
      <c r="L39" s="168">
        <f t="shared" si="19"/>
        <v>12.666666666666666</v>
      </c>
      <c r="M39" s="140">
        <v>35</v>
      </c>
      <c r="N39" s="5">
        <v>18</v>
      </c>
      <c r="O39" s="141">
        <f t="shared" si="30"/>
        <v>1.9444444444444444</v>
      </c>
      <c r="P39" s="168">
        <f t="shared" si="20"/>
        <v>7.129629629629629</v>
      </c>
      <c r="Q39" s="140">
        <v>36</v>
      </c>
      <c r="R39" s="5">
        <v>28</v>
      </c>
      <c r="S39" s="141">
        <f t="shared" si="31"/>
        <v>1.2857142857142858</v>
      </c>
      <c r="T39" s="168">
        <f t="shared" si="21"/>
        <v>4.714285714285714</v>
      </c>
      <c r="U39" s="140">
        <v>31</v>
      </c>
      <c r="V39" s="5">
        <v>32</v>
      </c>
      <c r="W39" s="30">
        <f t="shared" si="32"/>
        <v>0.96875</v>
      </c>
      <c r="X39" s="151">
        <f t="shared" si="22"/>
        <v>3.552083333333333</v>
      </c>
      <c r="Y39" s="140">
        <v>33</v>
      </c>
      <c r="Z39" s="5">
        <v>41</v>
      </c>
      <c r="AA39" s="141">
        <f t="shared" si="33"/>
        <v>0.8048780487804879</v>
      </c>
      <c r="AB39" s="36">
        <f t="shared" si="23"/>
        <v>2.951219512195122</v>
      </c>
      <c r="AC39" s="23"/>
      <c r="AD39" s="24">
        <f t="shared" si="7"/>
        <v>26.951255980861244</v>
      </c>
      <c r="AE39" s="25">
        <f t="shared" si="8"/>
        <v>47.88223140495868</v>
      </c>
      <c r="AF39" s="25">
        <f t="shared" si="9"/>
        <v>72.41448576675849</v>
      </c>
      <c r="AG39" s="25">
        <f t="shared" si="10"/>
        <v>96.10770461210343</v>
      </c>
      <c r="AH39" s="26">
        <f t="shared" si="18"/>
        <v>115.67508765339343</v>
      </c>
      <c r="AI39" s="24">
        <f t="shared" si="11"/>
        <v>20.930975424097436</v>
      </c>
      <c r="AJ39" s="25">
        <f t="shared" si="12"/>
        <v>24.532254361799808</v>
      </c>
      <c r="AK39" s="25">
        <f t="shared" si="13"/>
        <v>23.693218845344944</v>
      </c>
      <c r="AL39" s="26">
        <f t="shared" si="17"/>
        <v>19.56738304129</v>
      </c>
    </row>
    <row r="40" spans="1:38" ht="22.5">
      <c r="A40" s="10" t="s">
        <v>164</v>
      </c>
      <c r="B40" s="9" t="s">
        <v>90</v>
      </c>
      <c r="C40" s="8">
        <v>90</v>
      </c>
      <c r="D40" s="8">
        <v>22</v>
      </c>
      <c r="E40" s="196">
        <f t="shared" si="14"/>
        <v>93</v>
      </c>
      <c r="F40" s="215">
        <v>74</v>
      </c>
      <c r="G40" s="4">
        <v>19</v>
      </c>
      <c r="H40" s="141">
        <f t="shared" si="29"/>
        <v>3.8947368421052633</v>
      </c>
      <c r="I40" s="208">
        <v>38</v>
      </c>
      <c r="J40" s="65">
        <v>11</v>
      </c>
      <c r="K40" s="187">
        <f t="shared" si="16"/>
        <v>3.4545454545454546</v>
      </c>
      <c r="L40" s="168">
        <f t="shared" si="19"/>
        <v>13.454545454545455</v>
      </c>
      <c r="M40" s="140">
        <v>35</v>
      </c>
      <c r="N40" s="5">
        <v>18</v>
      </c>
      <c r="O40" s="141">
        <f t="shared" si="30"/>
        <v>1.9444444444444444</v>
      </c>
      <c r="P40" s="168">
        <f t="shared" si="20"/>
        <v>7.573099415204679</v>
      </c>
      <c r="Q40" s="140">
        <v>36</v>
      </c>
      <c r="R40" s="5">
        <v>28</v>
      </c>
      <c r="S40" s="141">
        <f t="shared" si="31"/>
        <v>1.2857142857142858</v>
      </c>
      <c r="T40" s="168">
        <f t="shared" si="21"/>
        <v>5.007518796992482</v>
      </c>
      <c r="U40" s="140">
        <v>31</v>
      </c>
      <c r="V40" s="5">
        <v>32</v>
      </c>
      <c r="W40" s="30">
        <f t="shared" si="32"/>
        <v>0.96875</v>
      </c>
      <c r="X40" s="151">
        <f t="shared" si="22"/>
        <v>3.773026315789474</v>
      </c>
      <c r="Y40" s="140">
        <v>44</v>
      </c>
      <c r="Z40" s="5">
        <v>58</v>
      </c>
      <c r="AA40" s="141">
        <f t="shared" si="33"/>
        <v>0.7586206896551724</v>
      </c>
      <c r="AB40" s="36">
        <f t="shared" si="23"/>
        <v>2.954627949183303</v>
      </c>
      <c r="AC40" s="23"/>
      <c r="AD40" s="24">
        <f t="shared" si="7"/>
        <v>25.37302927927928</v>
      </c>
      <c r="AE40" s="25">
        <f t="shared" si="8"/>
        <v>45.07831695331694</v>
      </c>
      <c r="AF40" s="25">
        <f t="shared" si="9"/>
        <v>68.17399786149785</v>
      </c>
      <c r="AG40" s="25">
        <f t="shared" si="10"/>
        <v>90.47977596364692</v>
      </c>
      <c r="AH40" s="26">
        <f t="shared" si="18"/>
        <v>115.54164572630482</v>
      </c>
      <c r="AI40" s="24">
        <f t="shared" si="11"/>
        <v>19.705287674037663</v>
      </c>
      <c r="AJ40" s="25">
        <f t="shared" si="12"/>
        <v>23.09568090818091</v>
      </c>
      <c r="AK40" s="25">
        <f t="shared" si="13"/>
        <v>22.305778102149063</v>
      </c>
      <c r="AL40" s="26">
        <f t="shared" si="17"/>
        <v>25.061869762657906</v>
      </c>
    </row>
    <row r="41" spans="1:38" ht="22.5">
      <c r="A41" s="10" t="s">
        <v>163</v>
      </c>
      <c r="B41" s="9" t="s">
        <v>90</v>
      </c>
      <c r="C41" s="8">
        <v>90</v>
      </c>
      <c r="D41" s="8">
        <v>22</v>
      </c>
      <c r="E41" s="196">
        <f>F41+G41</f>
        <v>93</v>
      </c>
      <c r="F41" s="215">
        <v>74</v>
      </c>
      <c r="G41" s="4">
        <v>19</v>
      </c>
      <c r="H41" s="141">
        <f>F41/G41</f>
        <v>3.8947368421052633</v>
      </c>
      <c r="I41" s="208">
        <v>38</v>
      </c>
      <c r="J41" s="65">
        <v>11</v>
      </c>
      <c r="K41" s="187">
        <f>I41/J41</f>
        <v>3.4545454545454546</v>
      </c>
      <c r="L41" s="168">
        <f t="shared" si="19"/>
        <v>13.454545454545455</v>
      </c>
      <c r="M41" s="140">
        <v>35</v>
      </c>
      <c r="N41" s="5">
        <v>18</v>
      </c>
      <c r="O41" s="141">
        <f>M41/N41</f>
        <v>1.9444444444444444</v>
      </c>
      <c r="P41" s="168">
        <f t="shared" si="20"/>
        <v>7.573099415204679</v>
      </c>
      <c r="Q41" s="140">
        <v>36</v>
      </c>
      <c r="R41" s="5">
        <v>28</v>
      </c>
      <c r="S41" s="141">
        <f>Q41/R41</f>
        <v>1.2857142857142858</v>
      </c>
      <c r="T41" s="168">
        <f t="shared" si="21"/>
        <v>5.007518796992482</v>
      </c>
      <c r="U41" s="140">
        <v>30</v>
      </c>
      <c r="V41" s="5">
        <v>33</v>
      </c>
      <c r="W41" s="30">
        <f>U41/V41</f>
        <v>0.9090909090909091</v>
      </c>
      <c r="X41" s="151">
        <f t="shared" si="22"/>
        <v>3.54066985645933</v>
      </c>
      <c r="Y41" s="140">
        <v>27</v>
      </c>
      <c r="Z41" s="5">
        <v>38</v>
      </c>
      <c r="AA41" s="141">
        <f>Y41/Z41</f>
        <v>0.7105263157894737</v>
      </c>
      <c r="AB41" s="36">
        <f t="shared" si="23"/>
        <v>2.7673130193905817</v>
      </c>
      <c r="AC41" s="23"/>
      <c r="AD41" s="24">
        <f>($AD$3/(K41*$H41))*$AE$3/(12*5280)*60</f>
        <v>25.37302927927928</v>
      </c>
      <c r="AE41" s="25">
        <f>($AD$3/(O41*$H41))*$AE$3/(12*5280)*60</f>
        <v>45.07831695331694</v>
      </c>
      <c r="AF41" s="25">
        <f>($AD$3/(S41*$H41))*$AE$3/(12*5280)*60</f>
        <v>68.17399786149785</v>
      </c>
      <c r="AG41" s="25">
        <f>($AD$3/(W41*$H41))*$AE$3/(12*5280)*60</f>
        <v>96.41751126126127</v>
      </c>
      <c r="AH41" s="26">
        <f>IF(AA41&lt;&gt;0,($AD$3/(AA41*$H41))*$AE$3/(12*5280)*60,"N/A")</f>
        <v>123.36247232080565</v>
      </c>
      <c r="AI41" s="24">
        <f>AE41-AD41</f>
        <v>19.705287674037663</v>
      </c>
      <c r="AJ41" s="25">
        <f>AF41-AE41</f>
        <v>23.09568090818091</v>
      </c>
      <c r="AK41" s="25">
        <f>AG41-AF41</f>
        <v>28.243513399763415</v>
      </c>
      <c r="AL41" s="26">
        <f>IF(AH41&lt;&gt;"N/A",AH41-AG41,"N/A")</f>
        <v>26.944961059544383</v>
      </c>
    </row>
    <row r="42" spans="1:38" ht="12.75">
      <c r="A42" s="8" t="s">
        <v>91</v>
      </c>
      <c r="B42" s="9" t="s">
        <v>92</v>
      </c>
      <c r="C42" s="8">
        <v>90</v>
      </c>
      <c r="D42" s="8">
        <v>22</v>
      </c>
      <c r="E42" s="196">
        <f t="shared" si="14"/>
        <v>93</v>
      </c>
      <c r="F42" s="215">
        <v>74</v>
      </c>
      <c r="G42" s="4">
        <v>19</v>
      </c>
      <c r="H42" s="141">
        <f t="shared" si="29"/>
        <v>3.8947368421052633</v>
      </c>
      <c r="I42" s="208">
        <v>38</v>
      </c>
      <c r="J42" s="65">
        <v>11</v>
      </c>
      <c r="K42" s="187">
        <f t="shared" si="16"/>
        <v>3.4545454545454546</v>
      </c>
      <c r="L42" s="168">
        <f t="shared" si="19"/>
        <v>13.454545454545455</v>
      </c>
      <c r="M42" s="140">
        <v>36</v>
      </c>
      <c r="N42" s="5">
        <v>17</v>
      </c>
      <c r="O42" s="141">
        <f t="shared" si="30"/>
        <v>2.1176470588235294</v>
      </c>
      <c r="P42" s="168">
        <f t="shared" si="20"/>
        <v>8.247678018575852</v>
      </c>
      <c r="Q42" s="140">
        <v>39</v>
      </c>
      <c r="R42" s="5">
        <v>27</v>
      </c>
      <c r="S42" s="141">
        <f t="shared" si="31"/>
        <v>1.4444444444444444</v>
      </c>
      <c r="T42" s="168">
        <f t="shared" si="21"/>
        <v>5.625730994152047</v>
      </c>
      <c r="U42" s="140">
        <v>35</v>
      </c>
      <c r="V42" s="5">
        <v>31</v>
      </c>
      <c r="W42" s="30">
        <f t="shared" si="32"/>
        <v>1.1290322580645162</v>
      </c>
      <c r="X42" s="151">
        <f t="shared" si="22"/>
        <v>4.397283531409169</v>
      </c>
      <c r="Y42" s="140">
        <v>31</v>
      </c>
      <c r="Z42" s="5">
        <v>34</v>
      </c>
      <c r="AA42" s="141">
        <f t="shared" si="33"/>
        <v>0.9117647058823529</v>
      </c>
      <c r="AB42" s="36">
        <f t="shared" si="23"/>
        <v>3.5510835913312695</v>
      </c>
      <c r="AC42" s="23"/>
      <c r="AD42" s="24">
        <f t="shared" si="7"/>
        <v>25.37302927927928</v>
      </c>
      <c r="AE42" s="25">
        <f t="shared" si="8"/>
        <v>41.391355844480834</v>
      </c>
      <c r="AF42" s="25">
        <f t="shared" si="9"/>
        <v>60.68234974484974</v>
      </c>
      <c r="AG42" s="25">
        <f t="shared" si="10"/>
        <v>77.63487919737918</v>
      </c>
      <c r="AH42" s="26">
        <f t="shared" si="18"/>
        <v>96.13476196137485</v>
      </c>
      <c r="AI42" s="24">
        <f t="shared" si="11"/>
        <v>16.018326565201555</v>
      </c>
      <c r="AJ42" s="25">
        <f t="shared" si="12"/>
        <v>19.290993900368903</v>
      </c>
      <c r="AK42" s="25">
        <f t="shared" si="13"/>
        <v>16.95252945252944</v>
      </c>
      <c r="AL42" s="26">
        <f t="shared" si="17"/>
        <v>18.49988276399567</v>
      </c>
    </row>
    <row r="43" spans="1:38" ht="12.75">
      <c r="A43" s="10" t="s">
        <v>93</v>
      </c>
      <c r="B43" s="9" t="s">
        <v>94</v>
      </c>
      <c r="C43" s="10">
        <v>90</v>
      </c>
      <c r="D43" s="10">
        <v>22</v>
      </c>
      <c r="E43" s="196">
        <f t="shared" si="14"/>
        <v>93</v>
      </c>
      <c r="F43" s="140">
        <v>74</v>
      </c>
      <c r="G43" s="5">
        <v>19</v>
      </c>
      <c r="H43" s="141">
        <f t="shared" si="29"/>
        <v>3.8947368421052633</v>
      </c>
      <c r="I43" s="208">
        <v>38</v>
      </c>
      <c r="J43" s="65">
        <v>11</v>
      </c>
      <c r="K43" s="187">
        <f t="shared" si="16"/>
        <v>3.4545454545454546</v>
      </c>
      <c r="L43" s="168">
        <f t="shared" si="19"/>
        <v>13.454545454545455</v>
      </c>
      <c r="M43" s="140">
        <v>36</v>
      </c>
      <c r="N43" s="5">
        <v>17</v>
      </c>
      <c r="O43" s="141">
        <f t="shared" si="30"/>
        <v>2.1176470588235294</v>
      </c>
      <c r="P43" s="168">
        <f t="shared" si="20"/>
        <v>8.247678018575852</v>
      </c>
      <c r="Q43" s="140">
        <v>39</v>
      </c>
      <c r="R43" s="5">
        <v>27</v>
      </c>
      <c r="S43" s="141">
        <f t="shared" si="31"/>
        <v>1.4444444444444444</v>
      </c>
      <c r="T43" s="168">
        <f t="shared" si="21"/>
        <v>5.625730994152047</v>
      </c>
      <c r="U43" s="140">
        <v>35</v>
      </c>
      <c r="V43" s="5">
        <v>31</v>
      </c>
      <c r="W43" s="30">
        <f t="shared" si="32"/>
        <v>1.1290322580645162</v>
      </c>
      <c r="X43" s="151">
        <f t="shared" si="22"/>
        <v>4.397283531409169</v>
      </c>
      <c r="Y43" s="140">
        <v>31</v>
      </c>
      <c r="Z43" s="5">
        <v>34</v>
      </c>
      <c r="AA43" s="141">
        <f t="shared" si="33"/>
        <v>0.9117647058823529</v>
      </c>
      <c r="AB43" s="36">
        <f t="shared" si="23"/>
        <v>3.5510835913312695</v>
      </c>
      <c r="AC43" s="23"/>
      <c r="AD43" s="24">
        <f t="shared" si="7"/>
        <v>25.37302927927928</v>
      </c>
      <c r="AE43" s="25">
        <f t="shared" si="8"/>
        <v>41.391355844480834</v>
      </c>
      <c r="AF43" s="25">
        <f t="shared" si="9"/>
        <v>60.68234974484974</v>
      </c>
      <c r="AG43" s="25">
        <f t="shared" si="10"/>
        <v>77.63487919737918</v>
      </c>
      <c r="AH43" s="26">
        <f t="shared" si="18"/>
        <v>96.13476196137485</v>
      </c>
      <c r="AI43" s="24">
        <f t="shared" si="11"/>
        <v>16.018326565201555</v>
      </c>
      <c r="AJ43" s="25">
        <f t="shared" si="12"/>
        <v>19.290993900368903</v>
      </c>
      <c r="AK43" s="25">
        <f t="shared" si="13"/>
        <v>16.95252945252944</v>
      </c>
      <c r="AL43" s="26">
        <f t="shared" si="17"/>
        <v>18.49988276399567</v>
      </c>
    </row>
    <row r="44" spans="1:38" ht="22.5">
      <c r="A44" s="8" t="s">
        <v>95</v>
      </c>
      <c r="B44" s="11" t="s">
        <v>96</v>
      </c>
      <c r="C44" s="8">
        <v>90</v>
      </c>
      <c r="D44" s="8">
        <v>22</v>
      </c>
      <c r="E44" s="196">
        <f t="shared" si="14"/>
        <v>93</v>
      </c>
      <c r="F44" s="215">
        <v>74</v>
      </c>
      <c r="G44" s="4">
        <v>19</v>
      </c>
      <c r="H44" s="141">
        <f t="shared" si="29"/>
        <v>3.8947368421052633</v>
      </c>
      <c r="I44" s="208">
        <v>38</v>
      </c>
      <c r="J44" s="65">
        <v>11</v>
      </c>
      <c r="K44" s="187">
        <f t="shared" si="16"/>
        <v>3.4545454545454546</v>
      </c>
      <c r="L44" s="168">
        <f t="shared" si="19"/>
        <v>13.454545454545455</v>
      </c>
      <c r="M44" s="140">
        <v>35</v>
      </c>
      <c r="N44" s="5">
        <v>18</v>
      </c>
      <c r="O44" s="141">
        <f t="shared" si="30"/>
        <v>1.9444444444444444</v>
      </c>
      <c r="P44" s="168">
        <f t="shared" si="20"/>
        <v>7.573099415204679</v>
      </c>
      <c r="Q44" s="140">
        <v>36</v>
      </c>
      <c r="R44" s="5">
        <v>28</v>
      </c>
      <c r="S44" s="141">
        <f t="shared" si="31"/>
        <v>1.2857142857142858</v>
      </c>
      <c r="T44" s="168">
        <f t="shared" si="21"/>
        <v>5.007518796992482</v>
      </c>
      <c r="U44" s="140">
        <v>30</v>
      </c>
      <c r="V44" s="5">
        <v>33</v>
      </c>
      <c r="W44" s="30">
        <f t="shared" si="32"/>
        <v>0.9090909090909091</v>
      </c>
      <c r="X44" s="151">
        <f t="shared" si="22"/>
        <v>3.54066985645933</v>
      </c>
      <c r="Y44" s="140">
        <v>27</v>
      </c>
      <c r="Z44" s="5">
        <v>38</v>
      </c>
      <c r="AA44" s="141">
        <f t="shared" si="33"/>
        <v>0.7105263157894737</v>
      </c>
      <c r="AB44" s="36">
        <f t="shared" si="23"/>
        <v>2.7673130193905817</v>
      </c>
      <c r="AC44" s="23"/>
      <c r="AD44" s="24">
        <f t="shared" si="7"/>
        <v>25.37302927927928</v>
      </c>
      <c r="AE44" s="25">
        <f t="shared" si="8"/>
        <v>45.07831695331694</v>
      </c>
      <c r="AF44" s="25">
        <f t="shared" si="9"/>
        <v>68.17399786149785</v>
      </c>
      <c r="AG44" s="25">
        <f t="shared" si="10"/>
        <v>96.41751126126127</v>
      </c>
      <c r="AH44" s="26">
        <f t="shared" si="18"/>
        <v>123.36247232080565</v>
      </c>
      <c r="AI44" s="24">
        <f t="shared" si="11"/>
        <v>19.705287674037663</v>
      </c>
      <c r="AJ44" s="25">
        <f t="shared" si="12"/>
        <v>23.09568090818091</v>
      </c>
      <c r="AK44" s="25">
        <f t="shared" si="13"/>
        <v>28.243513399763415</v>
      </c>
      <c r="AL44" s="26">
        <f t="shared" si="17"/>
        <v>26.944961059544383</v>
      </c>
    </row>
    <row r="45" spans="1:38" ht="13.5" thickBot="1">
      <c r="A45" s="90" t="s">
        <v>97</v>
      </c>
      <c r="B45" s="91" t="s">
        <v>98</v>
      </c>
      <c r="C45" s="90">
        <v>90</v>
      </c>
      <c r="D45" s="90">
        <v>22</v>
      </c>
      <c r="E45" s="197">
        <f t="shared" si="14"/>
        <v>93</v>
      </c>
      <c r="F45" s="143">
        <v>74</v>
      </c>
      <c r="G45" s="103">
        <v>19</v>
      </c>
      <c r="H45" s="144">
        <f t="shared" si="29"/>
        <v>3.8947368421052633</v>
      </c>
      <c r="I45" s="209">
        <v>38</v>
      </c>
      <c r="J45" s="105">
        <v>11</v>
      </c>
      <c r="K45" s="188">
        <f t="shared" si="16"/>
        <v>3.4545454545454546</v>
      </c>
      <c r="L45" s="169">
        <f t="shared" si="19"/>
        <v>13.454545454545455</v>
      </c>
      <c r="M45" s="143">
        <v>35</v>
      </c>
      <c r="N45" s="103">
        <v>18</v>
      </c>
      <c r="O45" s="144">
        <f t="shared" si="30"/>
        <v>1.9444444444444444</v>
      </c>
      <c r="P45" s="169">
        <f t="shared" si="20"/>
        <v>7.573099415204679</v>
      </c>
      <c r="Q45" s="143">
        <v>36</v>
      </c>
      <c r="R45" s="103">
        <v>28</v>
      </c>
      <c r="S45" s="144">
        <f t="shared" si="31"/>
        <v>1.2857142857142858</v>
      </c>
      <c r="T45" s="169">
        <f t="shared" si="21"/>
        <v>5.007518796992482</v>
      </c>
      <c r="U45" s="143">
        <v>30</v>
      </c>
      <c r="V45" s="103">
        <v>33</v>
      </c>
      <c r="W45" s="104">
        <f t="shared" si="32"/>
        <v>0.9090909090909091</v>
      </c>
      <c r="X45" s="152">
        <f t="shared" si="22"/>
        <v>3.54066985645933</v>
      </c>
      <c r="Y45" s="143">
        <v>27</v>
      </c>
      <c r="Z45" s="103">
        <v>38</v>
      </c>
      <c r="AA45" s="144">
        <f t="shared" si="33"/>
        <v>0.7105263157894737</v>
      </c>
      <c r="AB45" s="111">
        <f t="shared" si="23"/>
        <v>2.7673130193905817</v>
      </c>
      <c r="AC45" s="23"/>
      <c r="AD45" s="79">
        <f t="shared" si="7"/>
        <v>25.37302927927928</v>
      </c>
      <c r="AE45" s="80">
        <f t="shared" si="8"/>
        <v>45.07831695331694</v>
      </c>
      <c r="AF45" s="80">
        <f t="shared" si="9"/>
        <v>68.17399786149785</v>
      </c>
      <c r="AG45" s="80">
        <f t="shared" si="10"/>
        <v>96.41751126126127</v>
      </c>
      <c r="AH45" s="29">
        <f aca="true" t="shared" si="34" ref="AH45:AH50">IF(AA45&lt;&gt;0,($AD$3/(AA45*$H45))*$AE$3/(12*5280)*60,"N/A")</f>
        <v>123.36247232080565</v>
      </c>
      <c r="AI45" s="79">
        <f t="shared" si="11"/>
        <v>19.705287674037663</v>
      </c>
      <c r="AJ45" s="80">
        <f t="shared" si="12"/>
        <v>23.09568090818091</v>
      </c>
      <c r="AK45" s="80">
        <f t="shared" si="13"/>
        <v>28.243513399763415</v>
      </c>
      <c r="AL45" s="29">
        <f aca="true" t="shared" si="35" ref="AL45:AL50">IF(AH45&lt;&gt;"N/A",AH45-AG45,"N/A")</f>
        <v>26.944961059544383</v>
      </c>
    </row>
    <row r="46" spans="1:38" ht="12.75">
      <c r="A46" s="112" t="s">
        <v>107</v>
      </c>
      <c r="B46" s="93" t="s">
        <v>108</v>
      </c>
      <c r="C46" s="94">
        <v>90</v>
      </c>
      <c r="D46" s="94">
        <v>22</v>
      </c>
      <c r="E46" s="198">
        <f t="shared" si="14"/>
        <v>93</v>
      </c>
      <c r="F46" s="138">
        <v>74</v>
      </c>
      <c r="G46" s="102">
        <v>19</v>
      </c>
      <c r="H46" s="216">
        <f t="shared" si="29"/>
        <v>3.8947368421052633</v>
      </c>
      <c r="I46" s="207">
        <v>38</v>
      </c>
      <c r="J46" s="102">
        <v>11</v>
      </c>
      <c r="K46" s="189">
        <f t="shared" si="16"/>
        <v>3.4545454545454546</v>
      </c>
      <c r="L46" s="167">
        <f t="shared" si="19"/>
        <v>13.454545454545455</v>
      </c>
      <c r="M46" s="138">
        <v>35</v>
      </c>
      <c r="N46" s="35">
        <v>18</v>
      </c>
      <c r="O46" s="176">
        <f t="shared" si="30"/>
        <v>1.9444444444444444</v>
      </c>
      <c r="P46" s="167">
        <f t="shared" si="20"/>
        <v>7.573099415204679</v>
      </c>
      <c r="Q46" s="138">
        <v>36</v>
      </c>
      <c r="R46" s="35">
        <v>28</v>
      </c>
      <c r="S46" s="172">
        <v>1.29</v>
      </c>
      <c r="T46" s="167"/>
      <c r="U46" s="138"/>
      <c r="V46" s="35"/>
      <c r="W46" s="106">
        <v>0.97</v>
      </c>
      <c r="X46" s="150"/>
      <c r="Y46" s="138"/>
      <c r="Z46" s="35"/>
      <c r="AA46" s="139"/>
      <c r="AB46" s="110"/>
      <c r="AC46" s="100"/>
      <c r="AD46" s="95">
        <f t="shared" si="7"/>
        <v>25.37302927927928</v>
      </c>
      <c r="AE46" s="96">
        <f t="shared" si="8"/>
        <v>45.07831695331694</v>
      </c>
      <c r="AF46" s="96">
        <f t="shared" si="9"/>
        <v>67.94750617425034</v>
      </c>
      <c r="AG46" s="96">
        <f t="shared" si="10"/>
        <v>90.36317831420924</v>
      </c>
      <c r="AH46" s="97" t="str">
        <f>IF(AA46&lt;&gt;0,($AD$3/(AA46*$H46))*$AE$3/(12*5280)*60,"N/A")</f>
        <v>N/A</v>
      </c>
      <c r="AI46" s="95">
        <f t="shared" si="11"/>
        <v>19.705287674037663</v>
      </c>
      <c r="AJ46" s="96">
        <f t="shared" si="12"/>
        <v>22.869189220933393</v>
      </c>
      <c r="AK46" s="96">
        <f t="shared" si="13"/>
        <v>22.4156721399589</v>
      </c>
      <c r="AL46" s="97" t="str">
        <f>IF(AH46&lt;&gt;"N/A",AH46-AG46,"N/A")</f>
        <v>N/A</v>
      </c>
    </row>
    <row r="47" spans="1:38" ht="12.75">
      <c r="A47" s="64" t="s">
        <v>107</v>
      </c>
      <c r="B47" s="59" t="s">
        <v>109</v>
      </c>
      <c r="C47" s="63">
        <v>90</v>
      </c>
      <c r="D47" s="63">
        <v>22</v>
      </c>
      <c r="E47" s="199">
        <f t="shared" si="14"/>
        <v>93</v>
      </c>
      <c r="F47" s="140">
        <v>74</v>
      </c>
      <c r="G47" s="65">
        <v>19</v>
      </c>
      <c r="H47" s="217">
        <f t="shared" si="29"/>
        <v>3.8947368421052633</v>
      </c>
      <c r="I47" s="208">
        <v>38</v>
      </c>
      <c r="J47" s="65">
        <v>11</v>
      </c>
      <c r="K47" s="190">
        <f t="shared" si="16"/>
        <v>3.4545454545454546</v>
      </c>
      <c r="L47" s="168">
        <f t="shared" si="19"/>
        <v>13.454545454545455</v>
      </c>
      <c r="M47" s="140">
        <v>35</v>
      </c>
      <c r="N47" s="5">
        <v>18</v>
      </c>
      <c r="O47" s="177">
        <f t="shared" si="30"/>
        <v>1.9444444444444444</v>
      </c>
      <c r="P47" s="168">
        <f t="shared" si="20"/>
        <v>7.573099415204679</v>
      </c>
      <c r="Q47" s="140">
        <v>36</v>
      </c>
      <c r="R47" s="5">
        <v>28</v>
      </c>
      <c r="S47" s="173">
        <v>1.29</v>
      </c>
      <c r="T47" s="168"/>
      <c r="U47" s="140"/>
      <c r="V47" s="5"/>
      <c r="W47" s="58">
        <v>0.91</v>
      </c>
      <c r="X47" s="151"/>
      <c r="Y47" s="140"/>
      <c r="Z47" s="5"/>
      <c r="AA47" s="141"/>
      <c r="AB47" s="36">
        <f t="shared" si="23"/>
        <v>0</v>
      </c>
      <c r="AC47" s="23"/>
      <c r="AD47" s="24">
        <f t="shared" si="7"/>
        <v>25.37302927927928</v>
      </c>
      <c r="AE47" s="25">
        <f t="shared" si="8"/>
        <v>45.07831695331694</v>
      </c>
      <c r="AF47" s="25">
        <f t="shared" si="9"/>
        <v>67.94750617425034</v>
      </c>
      <c r="AG47" s="25">
        <f t="shared" si="10"/>
        <v>96.32119007119007</v>
      </c>
      <c r="AH47" s="26" t="str">
        <f t="shared" si="34"/>
        <v>N/A</v>
      </c>
      <c r="AI47" s="24">
        <f t="shared" si="11"/>
        <v>19.705287674037663</v>
      </c>
      <c r="AJ47" s="25">
        <f t="shared" si="12"/>
        <v>22.869189220933393</v>
      </c>
      <c r="AK47" s="25">
        <f t="shared" si="13"/>
        <v>28.37368389693974</v>
      </c>
      <c r="AL47" s="26" t="str">
        <f t="shared" si="35"/>
        <v>N/A</v>
      </c>
    </row>
    <row r="48" spans="1:38" ht="12.75">
      <c r="A48" s="113" t="s">
        <v>112</v>
      </c>
      <c r="B48" s="9" t="s">
        <v>85</v>
      </c>
      <c r="C48" s="10">
        <v>90</v>
      </c>
      <c r="D48" s="10">
        <v>22</v>
      </c>
      <c r="E48" s="200">
        <f>F48+G48</f>
        <v>93</v>
      </c>
      <c r="F48" s="140">
        <v>74</v>
      </c>
      <c r="G48" s="65">
        <v>19</v>
      </c>
      <c r="H48" s="217">
        <f>F48/G48</f>
        <v>3.8947368421052633</v>
      </c>
      <c r="I48" s="208">
        <v>38</v>
      </c>
      <c r="J48" s="65">
        <v>11</v>
      </c>
      <c r="K48" s="190">
        <f>I48/J48</f>
        <v>3.4545454545454546</v>
      </c>
      <c r="L48" s="168">
        <f t="shared" si="19"/>
        <v>13.454545454545455</v>
      </c>
      <c r="M48" s="140">
        <v>35</v>
      </c>
      <c r="N48" s="5">
        <v>20</v>
      </c>
      <c r="O48" s="178">
        <f>M48/N48</f>
        <v>1.75</v>
      </c>
      <c r="P48" s="168">
        <f t="shared" si="20"/>
        <v>6.815789473684211</v>
      </c>
      <c r="Q48" s="140">
        <v>33</v>
      </c>
      <c r="R48" s="5">
        <v>31</v>
      </c>
      <c r="S48" s="173">
        <v>1.06</v>
      </c>
      <c r="T48" s="168">
        <f t="shared" si="21"/>
        <v>4.128421052631579</v>
      </c>
      <c r="U48" s="140">
        <v>26</v>
      </c>
      <c r="V48" s="5">
        <v>37</v>
      </c>
      <c r="W48" s="30">
        <f>U48/V48</f>
        <v>0.7027027027027027</v>
      </c>
      <c r="X48" s="151">
        <f t="shared" si="22"/>
        <v>2.736842105263158</v>
      </c>
      <c r="Y48" s="140">
        <v>26</v>
      </c>
      <c r="Z48" s="5">
        <v>37</v>
      </c>
      <c r="AA48" s="141">
        <f>Y48/Z48</f>
        <v>0.7027027027027027</v>
      </c>
      <c r="AB48" s="36"/>
      <c r="AC48" s="23"/>
      <c r="AD48" s="24">
        <f t="shared" si="7"/>
        <v>25.37302927927928</v>
      </c>
      <c r="AE48" s="25">
        <f t="shared" si="8"/>
        <v>50.08701883701884</v>
      </c>
      <c r="AF48" s="25">
        <f t="shared" si="9"/>
        <v>82.69083298564429</v>
      </c>
      <c r="AG48" s="25">
        <f t="shared" si="10"/>
        <v>124.73594114219114</v>
      </c>
      <c r="AH48" s="26">
        <f t="shared" si="34"/>
        <v>124.73594114219114</v>
      </c>
      <c r="AI48" s="24">
        <f t="shared" si="11"/>
        <v>24.71398955773956</v>
      </c>
      <c r="AJ48" s="25">
        <f t="shared" si="12"/>
        <v>32.60381414862545</v>
      </c>
      <c r="AK48" s="25">
        <f t="shared" si="13"/>
        <v>42.045108156546846</v>
      </c>
      <c r="AL48" s="26">
        <f t="shared" si="35"/>
        <v>0</v>
      </c>
    </row>
    <row r="49" spans="1:38" ht="12.75">
      <c r="A49" s="114" t="s">
        <v>105</v>
      </c>
      <c r="B49" s="59" t="s">
        <v>106</v>
      </c>
      <c r="C49" s="63">
        <v>90</v>
      </c>
      <c r="D49" s="63">
        <v>22</v>
      </c>
      <c r="E49" s="199">
        <f>F49+G49</f>
        <v>93</v>
      </c>
      <c r="F49" s="140">
        <v>74</v>
      </c>
      <c r="G49" s="65">
        <v>19</v>
      </c>
      <c r="H49" s="217">
        <f>F49/G49</f>
        <v>3.8947368421052633</v>
      </c>
      <c r="I49" s="208">
        <v>38</v>
      </c>
      <c r="J49" s="65">
        <v>11</v>
      </c>
      <c r="K49" s="191">
        <f>I49/J49</f>
        <v>3.4545454545454546</v>
      </c>
      <c r="L49" s="170">
        <f t="shared" si="19"/>
        <v>13.454545454545455</v>
      </c>
      <c r="M49" s="145">
        <v>35</v>
      </c>
      <c r="N49" s="92">
        <v>18</v>
      </c>
      <c r="O49" s="179">
        <f>M49/N49</f>
        <v>1.9444444444444444</v>
      </c>
      <c r="P49" s="170">
        <f t="shared" si="20"/>
        <v>7.573099415204679</v>
      </c>
      <c r="Q49" s="145">
        <v>36</v>
      </c>
      <c r="R49" s="92">
        <v>28</v>
      </c>
      <c r="S49" s="174">
        <v>1.06</v>
      </c>
      <c r="T49" s="170"/>
      <c r="U49" s="145"/>
      <c r="V49" s="92"/>
      <c r="W49" s="107">
        <v>0.71</v>
      </c>
      <c r="X49" s="153"/>
      <c r="Y49" s="145"/>
      <c r="Z49" s="92"/>
      <c r="AA49" s="146"/>
      <c r="AB49" s="78"/>
      <c r="AC49" s="23"/>
      <c r="AD49" s="24">
        <f t="shared" si="7"/>
        <v>25.37302927927928</v>
      </c>
      <c r="AE49" s="25">
        <f t="shared" si="8"/>
        <v>45.07831695331694</v>
      </c>
      <c r="AF49" s="25">
        <f t="shared" si="9"/>
        <v>82.69083298564429</v>
      </c>
      <c r="AG49" s="25">
        <f t="shared" si="10"/>
        <v>123.45391966870838</v>
      </c>
      <c r="AH49" s="26" t="str">
        <f t="shared" si="34"/>
        <v>N/A</v>
      </c>
      <c r="AI49" s="24">
        <f t="shared" si="11"/>
        <v>19.705287674037663</v>
      </c>
      <c r="AJ49" s="25">
        <f t="shared" si="12"/>
        <v>37.61251603232735</v>
      </c>
      <c r="AK49" s="25">
        <f t="shared" si="13"/>
        <v>40.76308668306409</v>
      </c>
      <c r="AL49" s="26" t="str">
        <f t="shared" si="35"/>
        <v>N/A</v>
      </c>
    </row>
    <row r="50" spans="1:38" ht="13.5" thickBot="1">
      <c r="A50" s="115" t="s">
        <v>110</v>
      </c>
      <c r="B50" s="98" t="s">
        <v>111</v>
      </c>
      <c r="C50" s="99">
        <v>90</v>
      </c>
      <c r="D50" s="99">
        <v>22</v>
      </c>
      <c r="E50" s="201">
        <f>F50+G50</f>
        <v>93</v>
      </c>
      <c r="F50" s="143">
        <v>74</v>
      </c>
      <c r="G50" s="105">
        <v>19</v>
      </c>
      <c r="H50" s="218">
        <f>F50/G50</f>
        <v>3.8947368421052633</v>
      </c>
      <c r="I50" s="209">
        <v>38</v>
      </c>
      <c r="J50" s="105">
        <v>11</v>
      </c>
      <c r="K50" s="188">
        <f>I50/J50</f>
        <v>3.4545454545454546</v>
      </c>
      <c r="L50" s="169">
        <f t="shared" si="19"/>
        <v>13.454545454545455</v>
      </c>
      <c r="M50" s="143">
        <v>35</v>
      </c>
      <c r="N50" s="103">
        <v>18</v>
      </c>
      <c r="O50" s="180">
        <f>M50/N50</f>
        <v>1.9444444444444444</v>
      </c>
      <c r="P50" s="169">
        <f t="shared" si="20"/>
        <v>7.573099415204679</v>
      </c>
      <c r="Q50" s="143">
        <v>36</v>
      </c>
      <c r="R50" s="103">
        <v>28</v>
      </c>
      <c r="S50" s="175">
        <v>1.06</v>
      </c>
      <c r="T50" s="169"/>
      <c r="U50" s="143"/>
      <c r="V50" s="103"/>
      <c r="W50" s="108">
        <v>0.71</v>
      </c>
      <c r="X50" s="152"/>
      <c r="Y50" s="143"/>
      <c r="Z50" s="103"/>
      <c r="AA50" s="144"/>
      <c r="AB50" s="111"/>
      <c r="AC50" s="23"/>
      <c r="AD50" s="27">
        <f t="shared" si="7"/>
        <v>25.37302927927928</v>
      </c>
      <c r="AE50" s="28">
        <f t="shared" si="8"/>
        <v>45.07831695331694</v>
      </c>
      <c r="AF50" s="28">
        <f t="shared" si="9"/>
        <v>82.69083298564429</v>
      </c>
      <c r="AG50" s="28">
        <f t="shared" si="10"/>
        <v>123.45391966870838</v>
      </c>
      <c r="AH50" s="29" t="str">
        <f t="shared" si="34"/>
        <v>N/A</v>
      </c>
      <c r="AI50" s="27">
        <f t="shared" si="11"/>
        <v>19.705287674037663</v>
      </c>
      <c r="AJ50" s="28">
        <f t="shared" si="12"/>
        <v>37.61251603232735</v>
      </c>
      <c r="AK50" s="28">
        <f t="shared" si="13"/>
        <v>40.76308668306409</v>
      </c>
      <c r="AL50" s="29" t="str">
        <f t="shared" si="35"/>
        <v>N/A</v>
      </c>
    </row>
    <row r="51" spans="1:38" ht="12.75">
      <c r="A51" s="116"/>
      <c r="B51" s="117"/>
      <c r="C51" s="13"/>
      <c r="D51" s="13"/>
      <c r="E51" s="13"/>
      <c r="F51" s="22"/>
      <c r="G51" s="22"/>
      <c r="H51" s="62"/>
      <c r="I51" s="55"/>
      <c r="J51" s="55"/>
      <c r="K51" s="62"/>
      <c r="L51" s="56"/>
      <c r="M51" s="55"/>
      <c r="N51" s="55"/>
      <c r="O51" s="62"/>
      <c r="P51" s="56"/>
      <c r="Q51" s="55"/>
      <c r="R51" s="55"/>
      <c r="S51" s="62"/>
      <c r="T51" s="56"/>
      <c r="U51" s="55"/>
      <c r="V51" s="55"/>
      <c r="W51" s="62"/>
      <c r="X51" s="56"/>
      <c r="Y51" s="55"/>
      <c r="Z51" s="55"/>
      <c r="AA51" s="118"/>
      <c r="AB51" s="23"/>
      <c r="AC51" s="23"/>
      <c r="AD51" s="57"/>
      <c r="AE51" s="57"/>
      <c r="AF51" s="57"/>
      <c r="AG51" s="57"/>
      <c r="AH51" s="57"/>
      <c r="AI51" s="57"/>
      <c r="AJ51" s="57"/>
      <c r="AK51" s="57"/>
      <c r="AL51" s="57"/>
    </row>
    <row r="52" spans="1:29" ht="12.75">
      <c r="A52" s="119" t="s">
        <v>99</v>
      </c>
      <c r="B52" s="120"/>
      <c r="C52" s="120"/>
      <c r="D52" s="120"/>
      <c r="E52" s="120"/>
      <c r="F52" s="121"/>
      <c r="G52" s="121"/>
      <c r="H52" s="22"/>
      <c r="I52" s="22"/>
      <c r="J52" s="22"/>
      <c r="K52" s="22"/>
      <c r="L52" s="22"/>
      <c r="M52" s="22"/>
      <c r="N52" s="22"/>
      <c r="O52" s="22"/>
      <c r="P52" s="22"/>
      <c r="Q52" s="22"/>
      <c r="R52" s="22"/>
      <c r="S52" s="22"/>
      <c r="T52" s="22"/>
      <c r="U52" s="22"/>
      <c r="V52" s="22"/>
      <c r="W52" s="22"/>
      <c r="X52" s="22"/>
      <c r="Y52" s="22"/>
      <c r="Z52" s="22"/>
      <c r="AA52" s="122"/>
      <c r="AB52" s="6"/>
      <c r="AC52" s="6"/>
    </row>
    <row r="53" spans="1:29" ht="12.75">
      <c r="A53" s="123" t="s">
        <v>100</v>
      </c>
      <c r="B53" s="13"/>
      <c r="C53" s="13"/>
      <c r="D53" s="13"/>
      <c r="E53" s="13"/>
      <c r="F53" s="22"/>
      <c r="G53" s="22"/>
      <c r="H53" s="22"/>
      <c r="I53" s="22"/>
      <c r="J53" s="22"/>
      <c r="K53" s="22"/>
      <c r="L53" s="22"/>
      <c r="M53" s="22"/>
      <c r="N53" s="22"/>
      <c r="O53" s="22"/>
      <c r="P53" s="22"/>
      <c r="Q53" s="22"/>
      <c r="R53" s="22"/>
      <c r="S53" s="22"/>
      <c r="T53" s="22"/>
      <c r="U53" s="22"/>
      <c r="V53" s="22"/>
      <c r="W53" s="22"/>
      <c r="X53" s="22"/>
      <c r="Y53" s="22"/>
      <c r="Z53" s="22"/>
      <c r="AA53" s="122"/>
      <c r="AB53" s="6"/>
      <c r="AC53" s="6"/>
    </row>
    <row r="54" spans="1:29" ht="12.75">
      <c r="A54" s="124" t="s">
        <v>101</v>
      </c>
      <c r="B54" s="13"/>
      <c r="C54" s="13"/>
      <c r="D54" s="13"/>
      <c r="E54" s="13"/>
      <c r="F54" s="22"/>
      <c r="G54" s="22"/>
      <c r="H54" s="22"/>
      <c r="I54" s="22"/>
      <c r="J54" s="22"/>
      <c r="K54" s="22"/>
      <c r="L54" s="22"/>
      <c r="M54" s="22"/>
      <c r="N54" s="22"/>
      <c r="O54" s="22"/>
      <c r="P54" s="22"/>
      <c r="Q54" s="22"/>
      <c r="R54" s="22"/>
      <c r="S54" s="22"/>
      <c r="T54" s="22"/>
      <c r="U54" s="22"/>
      <c r="V54" s="22"/>
      <c r="W54" s="22"/>
      <c r="X54" s="22"/>
      <c r="Y54" s="7"/>
      <c r="Z54" s="7"/>
      <c r="AA54" s="122"/>
      <c r="AB54" s="6"/>
      <c r="AC54" s="6"/>
    </row>
    <row r="55" spans="1:29" ht="12.75">
      <c r="A55" s="125"/>
      <c r="B55" s="13"/>
      <c r="C55" s="13"/>
      <c r="D55" s="13"/>
      <c r="E55" s="13"/>
      <c r="F55" s="22"/>
      <c r="G55" s="22"/>
      <c r="H55" s="22"/>
      <c r="I55" s="22"/>
      <c r="J55" s="22"/>
      <c r="K55" s="22"/>
      <c r="L55" s="22"/>
      <c r="M55" s="22"/>
      <c r="N55" s="22"/>
      <c r="O55" s="22"/>
      <c r="P55" s="22"/>
      <c r="Q55" s="22"/>
      <c r="R55" s="22"/>
      <c r="S55" s="22"/>
      <c r="T55" s="22"/>
      <c r="U55" s="22"/>
      <c r="V55" s="22"/>
      <c r="W55" s="22"/>
      <c r="X55" s="22"/>
      <c r="Y55" s="22"/>
      <c r="Z55" s="22"/>
      <c r="AA55" s="122"/>
      <c r="AB55" s="6"/>
      <c r="AC55" s="6"/>
    </row>
    <row r="56" spans="1:29" ht="12.75">
      <c r="A56" s="125" t="s">
        <v>102</v>
      </c>
      <c r="B56" s="13"/>
      <c r="C56" s="13"/>
      <c r="D56" s="13"/>
      <c r="E56" s="13"/>
      <c r="F56" s="22"/>
      <c r="G56" s="22"/>
      <c r="H56" s="22"/>
      <c r="I56" s="22"/>
      <c r="J56" s="22"/>
      <c r="K56" s="22"/>
      <c r="L56" s="22"/>
      <c r="M56" s="22"/>
      <c r="N56" s="22"/>
      <c r="O56" s="22"/>
      <c r="P56" s="22"/>
      <c r="Q56" s="22"/>
      <c r="R56" s="22"/>
      <c r="S56" s="22"/>
      <c r="T56" s="22"/>
      <c r="U56" s="22"/>
      <c r="V56" s="22"/>
      <c r="W56" s="22"/>
      <c r="X56" s="22"/>
      <c r="Y56" s="22"/>
      <c r="Z56" s="22"/>
      <c r="AA56" s="122"/>
      <c r="AB56" s="6"/>
      <c r="AC56" s="6"/>
    </row>
    <row r="57" spans="1:29" ht="12.75">
      <c r="A57" s="125"/>
      <c r="B57" s="13"/>
      <c r="C57" s="13"/>
      <c r="D57" s="13"/>
      <c r="E57" s="13"/>
      <c r="F57" s="22"/>
      <c r="G57" s="22"/>
      <c r="H57" s="22"/>
      <c r="I57" s="22"/>
      <c r="J57" s="22"/>
      <c r="K57" s="22"/>
      <c r="L57" s="22"/>
      <c r="M57" s="22"/>
      <c r="N57" s="22"/>
      <c r="O57" s="22"/>
      <c r="P57" s="22"/>
      <c r="Q57" s="22"/>
      <c r="R57" s="22"/>
      <c r="S57" s="22"/>
      <c r="T57" s="22"/>
      <c r="U57" s="22"/>
      <c r="V57" s="22"/>
      <c r="W57" s="22"/>
      <c r="X57" s="22"/>
      <c r="Y57" s="22"/>
      <c r="Z57" s="22"/>
      <c r="AA57" s="122"/>
      <c r="AB57" s="6"/>
      <c r="AC57" s="6"/>
    </row>
    <row r="58" spans="1:29" ht="13.5" thickBot="1">
      <c r="A58" s="126" t="s">
        <v>113</v>
      </c>
      <c r="B58" s="13" t="s">
        <v>139</v>
      </c>
      <c r="C58" s="13"/>
      <c r="D58" s="13"/>
      <c r="E58" s="13"/>
      <c r="F58" s="22"/>
      <c r="G58" s="22"/>
      <c r="H58" s="22"/>
      <c r="I58" s="22"/>
      <c r="J58" s="22"/>
      <c r="K58" s="22"/>
      <c r="L58" s="22"/>
      <c r="M58" s="22"/>
      <c r="N58" s="22"/>
      <c r="O58" s="22"/>
      <c r="P58" s="22"/>
      <c r="Q58" s="22"/>
      <c r="R58" s="22"/>
      <c r="S58" s="22"/>
      <c r="T58" s="22"/>
      <c r="U58" s="22"/>
      <c r="V58" s="22"/>
      <c r="W58" s="22"/>
      <c r="X58" s="22"/>
      <c r="Y58" s="22"/>
      <c r="Z58" s="22"/>
      <c r="AA58" s="122"/>
      <c r="AB58" s="6"/>
      <c r="AC58" s="6"/>
    </row>
    <row r="59" spans="1:38" ht="12.75">
      <c r="A59" s="66" t="s">
        <v>114</v>
      </c>
      <c r="B59" s="66"/>
      <c r="C59" s="66"/>
      <c r="D59" s="66"/>
      <c r="E59" s="66"/>
      <c r="F59" s="67"/>
      <c r="G59" s="67"/>
      <c r="H59" s="68">
        <v>3.684</v>
      </c>
      <c r="I59" s="68"/>
      <c r="J59" s="68"/>
      <c r="K59" s="68">
        <v>3.778</v>
      </c>
      <c r="L59" s="68"/>
      <c r="M59" s="68"/>
      <c r="N59" s="68"/>
      <c r="O59" s="68">
        <v>2.105</v>
      </c>
      <c r="P59" s="68"/>
      <c r="Q59" s="68"/>
      <c r="R59" s="68"/>
      <c r="S59" s="68">
        <v>1.345</v>
      </c>
      <c r="T59" s="68"/>
      <c r="U59" s="68"/>
      <c r="V59" s="68"/>
      <c r="W59" s="68">
        <v>0.971</v>
      </c>
      <c r="X59" s="68"/>
      <c r="Y59" s="68"/>
      <c r="Z59" s="68"/>
      <c r="AA59" s="68">
        <v>0.795</v>
      </c>
      <c r="AB59" s="6"/>
      <c r="AC59" s="6"/>
      <c r="AD59" s="71">
        <f>($AD$3/(K59*$H59))*$AE$3/(12*5280)*60</f>
        <v>24.527866613152074</v>
      </c>
      <c r="AE59" s="72">
        <f>($AD$3/(O59*$H59))*$AE$3/(12*5280)*60</f>
        <v>44.021985778854415</v>
      </c>
      <c r="AF59" s="72">
        <f>($AD$3/(S59*$H59))*$AE$3/(12*5280)*60</f>
        <v>68.89686250147845</v>
      </c>
      <c r="AG59" s="72">
        <f>($AD$3/(W59*$H59))*$AE$3/(12*5280)*60</f>
        <v>95.43386206435481</v>
      </c>
      <c r="AH59" s="97">
        <f>IF(AA59&lt;&gt;0,($AD$3/(AA59*$H59))*$AE$3/(12*5280)*60,"N/A")</f>
        <v>116.56135857168368</v>
      </c>
      <c r="AI59" s="71">
        <f>AE59-AD59</f>
        <v>19.49411916570234</v>
      </c>
      <c r="AJ59" s="72">
        <f>AF59-AE59</f>
        <v>24.874876722624037</v>
      </c>
      <c r="AK59" s="72">
        <f>AG59-AF59</f>
        <v>26.53699956287636</v>
      </c>
      <c r="AL59" s="97">
        <f>IF(AH59&lt;&gt;"N/A",AH59-AG59,"N/A")</f>
        <v>21.12749650732887</v>
      </c>
    </row>
    <row r="60" spans="1:38" ht="12.75">
      <c r="A60" s="60" t="s">
        <v>115</v>
      </c>
      <c r="B60" s="60"/>
      <c r="C60" s="60"/>
      <c r="D60" s="60"/>
      <c r="E60" s="60"/>
      <c r="F60" s="61"/>
      <c r="G60" s="61"/>
      <c r="H60" s="69">
        <v>3.684</v>
      </c>
      <c r="I60" s="69"/>
      <c r="J60" s="69"/>
      <c r="K60" s="69">
        <v>3.778</v>
      </c>
      <c r="L60" s="69"/>
      <c r="M60" s="69"/>
      <c r="N60" s="69"/>
      <c r="O60" s="69">
        <v>2.118</v>
      </c>
      <c r="P60" s="69"/>
      <c r="Q60" s="69"/>
      <c r="R60" s="69"/>
      <c r="S60" s="69">
        <v>1.429</v>
      </c>
      <c r="T60" s="69"/>
      <c r="U60" s="69"/>
      <c r="V60" s="69"/>
      <c r="W60" s="69">
        <v>1.029</v>
      </c>
      <c r="X60" s="69"/>
      <c r="Y60" s="69"/>
      <c r="Z60" s="69"/>
      <c r="AA60" s="69">
        <v>0.838</v>
      </c>
      <c r="AB60" s="6"/>
      <c r="AC60" s="6"/>
      <c r="AD60" s="24">
        <f aca="true" t="shared" si="36" ref="AD60:AD76">($AD$3/(K60*$H60))*$AE$3/(12*5280)*60</f>
        <v>24.527866613152074</v>
      </c>
      <c r="AE60" s="25">
        <f aca="true" t="shared" si="37" ref="AE60:AE76">($AD$3/(O60*$H60))*$AE$3/(12*5280)*60</f>
        <v>43.75178473299742</v>
      </c>
      <c r="AF60" s="25">
        <f aca="true" t="shared" si="38" ref="AF60:AF76">($AD$3/(S60*$H60))*$AE$3/(12*5280)*60</f>
        <v>64.8469419625532</v>
      </c>
      <c r="AG60" s="25">
        <f aca="true" t="shared" si="39" ref="AG60:AG76">($AD$3/(W60*$H60))*$AE$3/(12*5280)*60</f>
        <v>90.0546939402221</v>
      </c>
      <c r="AH60" s="26">
        <f aca="true" t="shared" si="40" ref="AH60:AH75">IF(AA60&lt;&gt;0,($AD$3/(AA60*$H60))*$AE$3/(12*5280)*60,"N/A")</f>
        <v>110.58028647313667</v>
      </c>
      <c r="AI60" s="24">
        <f aca="true" t="shared" si="41" ref="AI60:AI76">AE60-AD60</f>
        <v>19.223918119845347</v>
      </c>
      <c r="AJ60" s="25">
        <f aca="true" t="shared" si="42" ref="AJ60:AJ76">AF60-AE60</f>
        <v>21.09515722955578</v>
      </c>
      <c r="AK60" s="25">
        <f aca="true" t="shared" si="43" ref="AK60:AK76">AG60-AF60</f>
        <v>25.20775197766889</v>
      </c>
      <c r="AL60" s="26">
        <f aca="true" t="shared" si="44" ref="AL60:AL75">IF(AH60&lt;&gt;"N/A",AH60-AG60,"N/A")</f>
        <v>20.525592532914573</v>
      </c>
    </row>
    <row r="61" spans="1:38" ht="12.75">
      <c r="A61" s="60" t="s">
        <v>116</v>
      </c>
      <c r="B61" s="60"/>
      <c r="C61" s="60"/>
      <c r="D61" s="60"/>
      <c r="E61" s="60"/>
      <c r="F61" s="61"/>
      <c r="G61" s="61"/>
      <c r="H61" s="69">
        <v>3.684</v>
      </c>
      <c r="I61" s="69"/>
      <c r="J61" s="69"/>
      <c r="K61" s="69">
        <v>3.778</v>
      </c>
      <c r="L61" s="69"/>
      <c r="M61" s="69"/>
      <c r="N61" s="69"/>
      <c r="O61" s="69">
        <v>2.118</v>
      </c>
      <c r="P61" s="69"/>
      <c r="Q61" s="69"/>
      <c r="R61" s="69"/>
      <c r="S61" s="69">
        <v>1.429</v>
      </c>
      <c r="T61" s="69"/>
      <c r="U61" s="69"/>
      <c r="V61" s="69"/>
      <c r="W61" s="69">
        <v>1.029</v>
      </c>
      <c r="X61" s="69"/>
      <c r="Y61" s="69"/>
      <c r="Z61" s="69"/>
      <c r="AA61" s="69">
        <v>0.838</v>
      </c>
      <c r="AB61" s="6"/>
      <c r="AC61" s="6"/>
      <c r="AD61" s="24">
        <f t="shared" si="36"/>
        <v>24.527866613152074</v>
      </c>
      <c r="AE61" s="25">
        <f t="shared" si="37"/>
        <v>43.75178473299742</v>
      </c>
      <c r="AF61" s="25">
        <f t="shared" si="38"/>
        <v>64.8469419625532</v>
      </c>
      <c r="AG61" s="25">
        <f t="shared" si="39"/>
        <v>90.0546939402221</v>
      </c>
      <c r="AH61" s="26">
        <f t="shared" si="40"/>
        <v>110.58028647313667</v>
      </c>
      <c r="AI61" s="24">
        <f t="shared" si="41"/>
        <v>19.223918119845347</v>
      </c>
      <c r="AJ61" s="25">
        <f t="shared" si="42"/>
        <v>21.09515722955578</v>
      </c>
      <c r="AK61" s="25">
        <f t="shared" si="43"/>
        <v>25.20775197766889</v>
      </c>
      <c r="AL61" s="26">
        <f t="shared" si="44"/>
        <v>20.525592532914573</v>
      </c>
    </row>
    <row r="62" spans="1:38" ht="12.75">
      <c r="A62" s="60" t="s">
        <v>117</v>
      </c>
      <c r="B62" s="60"/>
      <c r="C62" s="60"/>
      <c r="D62" s="60"/>
      <c r="E62" s="60"/>
      <c r="F62" s="61"/>
      <c r="G62" s="61"/>
      <c r="H62" s="69">
        <v>3.944</v>
      </c>
      <c r="I62" s="69"/>
      <c r="J62" s="69"/>
      <c r="K62" s="69">
        <v>3.778</v>
      </c>
      <c r="L62" s="69"/>
      <c r="M62" s="69"/>
      <c r="N62" s="69"/>
      <c r="O62" s="69">
        <v>2.105</v>
      </c>
      <c r="P62" s="69"/>
      <c r="Q62" s="69"/>
      <c r="R62" s="69"/>
      <c r="S62" s="69">
        <v>1.345</v>
      </c>
      <c r="T62" s="69"/>
      <c r="U62" s="69"/>
      <c r="V62" s="69"/>
      <c r="W62" s="69">
        <v>0.971</v>
      </c>
      <c r="X62" s="69"/>
      <c r="Y62" s="69"/>
      <c r="Z62" s="69"/>
      <c r="AA62" s="69">
        <v>0.795</v>
      </c>
      <c r="AB62" s="6"/>
      <c r="AC62" s="6"/>
      <c r="AD62" s="24">
        <f t="shared" si="36"/>
        <v>22.910918002751576</v>
      </c>
      <c r="AE62" s="25">
        <f t="shared" si="37"/>
        <v>41.11992789282444</v>
      </c>
      <c r="AF62" s="25">
        <f t="shared" si="38"/>
        <v>64.3549800850524</v>
      </c>
      <c r="AG62" s="25">
        <f t="shared" si="39"/>
        <v>89.14258312502109</v>
      </c>
      <c r="AH62" s="26">
        <f t="shared" si="40"/>
        <v>108.87729335144084</v>
      </c>
      <c r="AI62" s="24">
        <f t="shared" si="41"/>
        <v>18.209009890072867</v>
      </c>
      <c r="AJ62" s="25">
        <f t="shared" si="42"/>
        <v>23.23505219222796</v>
      </c>
      <c r="AK62" s="25">
        <f t="shared" si="43"/>
        <v>24.787603039968687</v>
      </c>
      <c r="AL62" s="26">
        <f t="shared" si="44"/>
        <v>19.73471022641975</v>
      </c>
    </row>
    <row r="63" spans="1:38" ht="12.75">
      <c r="A63" s="60" t="s">
        <v>118</v>
      </c>
      <c r="B63" s="60"/>
      <c r="C63" s="60"/>
      <c r="D63" s="60"/>
      <c r="E63" s="60"/>
      <c r="F63" s="61"/>
      <c r="G63" s="61"/>
      <c r="H63" s="69">
        <v>3.684</v>
      </c>
      <c r="I63" s="69"/>
      <c r="J63" s="69"/>
      <c r="K63" s="69">
        <v>3.778</v>
      </c>
      <c r="L63" s="69"/>
      <c r="M63" s="69"/>
      <c r="N63" s="69"/>
      <c r="O63" s="69">
        <v>2.118</v>
      </c>
      <c r="P63" s="69"/>
      <c r="Q63" s="69"/>
      <c r="R63" s="69"/>
      <c r="S63" s="69">
        <v>1.429</v>
      </c>
      <c r="T63" s="69"/>
      <c r="U63" s="69"/>
      <c r="V63" s="69"/>
      <c r="W63" s="69">
        <v>1.029</v>
      </c>
      <c r="X63" s="69"/>
      <c r="Y63" s="69"/>
      <c r="Z63" s="69"/>
      <c r="AA63" s="69">
        <v>0.838</v>
      </c>
      <c r="AB63" s="6"/>
      <c r="AC63" s="6"/>
      <c r="AD63" s="24">
        <f t="shared" si="36"/>
        <v>24.527866613152074</v>
      </c>
      <c r="AE63" s="25">
        <f t="shared" si="37"/>
        <v>43.75178473299742</v>
      </c>
      <c r="AF63" s="25">
        <f t="shared" si="38"/>
        <v>64.8469419625532</v>
      </c>
      <c r="AG63" s="25">
        <f t="shared" si="39"/>
        <v>90.0546939402221</v>
      </c>
      <c r="AH63" s="26">
        <f t="shared" si="40"/>
        <v>110.58028647313667</v>
      </c>
      <c r="AI63" s="24">
        <f t="shared" si="41"/>
        <v>19.223918119845347</v>
      </c>
      <c r="AJ63" s="25">
        <f t="shared" si="42"/>
        <v>21.09515722955578</v>
      </c>
      <c r="AK63" s="25">
        <f t="shared" si="43"/>
        <v>25.20775197766889</v>
      </c>
      <c r="AL63" s="26">
        <f t="shared" si="44"/>
        <v>20.525592532914573</v>
      </c>
    </row>
    <row r="64" spans="1:38" ht="12.75">
      <c r="A64" s="60" t="s">
        <v>119</v>
      </c>
      <c r="B64" s="60"/>
      <c r="C64" s="60"/>
      <c r="D64" s="60"/>
      <c r="E64" s="60"/>
      <c r="F64" s="61"/>
      <c r="G64" s="61"/>
      <c r="H64" s="69">
        <v>3.647</v>
      </c>
      <c r="I64" s="69"/>
      <c r="J64" s="69"/>
      <c r="K64" s="69">
        <v>3.3</v>
      </c>
      <c r="L64" s="69"/>
      <c r="M64" s="69"/>
      <c r="N64" s="69"/>
      <c r="O64" s="69">
        <v>1.944</v>
      </c>
      <c r="P64" s="69"/>
      <c r="Q64" s="69"/>
      <c r="R64" s="69"/>
      <c r="S64" s="69">
        <v>1.308</v>
      </c>
      <c r="T64" s="69"/>
      <c r="U64" s="69"/>
      <c r="V64" s="69"/>
      <c r="W64" s="69">
        <v>1.034</v>
      </c>
      <c r="X64" s="69"/>
      <c r="Y64" s="69"/>
      <c r="Z64" s="69"/>
      <c r="AA64" s="69">
        <v>0.838</v>
      </c>
      <c r="AB64" s="6"/>
      <c r="AC64" s="6"/>
      <c r="AD64" s="24">
        <f t="shared" si="36"/>
        <v>28.365578662211014</v>
      </c>
      <c r="AE64" s="25">
        <f t="shared" si="37"/>
        <v>48.1514452599261</v>
      </c>
      <c r="AF64" s="25">
        <f t="shared" si="38"/>
        <v>71.564533322092</v>
      </c>
      <c r="AG64" s="25">
        <f t="shared" si="39"/>
        <v>90.5284425389713</v>
      </c>
      <c r="AH64" s="26">
        <f t="shared" si="40"/>
        <v>111.7021594096615</v>
      </c>
      <c r="AI64" s="24">
        <f t="shared" si="41"/>
        <v>19.785866597715085</v>
      </c>
      <c r="AJ64" s="25">
        <f t="shared" si="42"/>
        <v>23.413088062165905</v>
      </c>
      <c r="AK64" s="25">
        <f t="shared" si="43"/>
        <v>18.9639092168793</v>
      </c>
      <c r="AL64" s="26">
        <f t="shared" si="44"/>
        <v>21.1737168706902</v>
      </c>
    </row>
    <row r="65" spans="1:38" ht="12.75">
      <c r="A65" s="60" t="s">
        <v>120</v>
      </c>
      <c r="B65" s="60"/>
      <c r="C65" s="60"/>
      <c r="D65" s="60"/>
      <c r="E65" s="60"/>
      <c r="F65" s="61"/>
      <c r="G65" s="61"/>
      <c r="H65" s="69">
        <v>3.389</v>
      </c>
      <c r="I65" s="69"/>
      <c r="J65" s="69"/>
      <c r="K65" s="69">
        <v>3.3</v>
      </c>
      <c r="L65" s="69"/>
      <c r="M65" s="69"/>
      <c r="N65" s="69"/>
      <c r="O65" s="69">
        <v>1.944</v>
      </c>
      <c r="P65" s="69"/>
      <c r="Q65" s="69"/>
      <c r="R65" s="69"/>
      <c r="S65" s="69">
        <v>1.308</v>
      </c>
      <c r="T65" s="69"/>
      <c r="U65" s="69"/>
      <c r="V65" s="69"/>
      <c r="W65" s="69">
        <v>1.034</v>
      </c>
      <c r="X65" s="69"/>
      <c r="Y65" s="69"/>
      <c r="Z65" s="69"/>
      <c r="AA65" s="69">
        <v>0.838</v>
      </c>
      <c r="AB65" s="6"/>
      <c r="AC65" s="6"/>
      <c r="AD65" s="24">
        <f t="shared" si="36"/>
        <v>30.52501191533891</v>
      </c>
      <c r="AE65" s="25">
        <f t="shared" si="37"/>
        <v>51.81714985628519</v>
      </c>
      <c r="AF65" s="25">
        <f t="shared" si="38"/>
        <v>77.01264474053394</v>
      </c>
      <c r="AG65" s="25">
        <f t="shared" si="39"/>
        <v>97.4202507936348</v>
      </c>
      <c r="AH65" s="26">
        <f t="shared" si="40"/>
        <v>120.20589417734895</v>
      </c>
      <c r="AI65" s="24">
        <f t="shared" si="41"/>
        <v>21.29213794094628</v>
      </c>
      <c r="AJ65" s="25">
        <f t="shared" si="42"/>
        <v>25.195494884248752</v>
      </c>
      <c r="AK65" s="25">
        <f t="shared" si="43"/>
        <v>20.407606053100864</v>
      </c>
      <c r="AL65" s="26">
        <f t="shared" si="44"/>
        <v>22.785643383714145</v>
      </c>
    </row>
    <row r="66" spans="1:38" ht="12.75">
      <c r="A66" s="60" t="s">
        <v>121</v>
      </c>
      <c r="B66" s="60"/>
      <c r="C66" s="60"/>
      <c r="D66" s="60"/>
      <c r="E66" s="60"/>
      <c r="F66" s="61"/>
      <c r="G66" s="61"/>
      <c r="H66" s="69">
        <v>3.389</v>
      </c>
      <c r="I66" s="69"/>
      <c r="J66" s="69"/>
      <c r="K66" s="69">
        <v>3.625</v>
      </c>
      <c r="L66" s="69"/>
      <c r="M66" s="69"/>
      <c r="N66" s="69"/>
      <c r="O66" s="69">
        <v>2.071</v>
      </c>
      <c r="P66" s="69"/>
      <c r="Q66" s="69"/>
      <c r="R66" s="69"/>
      <c r="S66" s="69">
        <v>1.474</v>
      </c>
      <c r="T66" s="69"/>
      <c r="U66" s="69"/>
      <c r="V66" s="69"/>
      <c r="W66" s="69">
        <v>1.038</v>
      </c>
      <c r="X66" s="69"/>
      <c r="Y66" s="69"/>
      <c r="Z66" s="69"/>
      <c r="AA66" s="69">
        <v>0.844</v>
      </c>
      <c r="AB66" s="6"/>
      <c r="AC66" s="6"/>
      <c r="AD66" s="24">
        <f t="shared" si="36"/>
        <v>27.788286709136106</v>
      </c>
      <c r="AE66" s="25">
        <f t="shared" si="37"/>
        <v>48.63956509928459</v>
      </c>
      <c r="AF66" s="25">
        <f t="shared" si="38"/>
        <v>68.33957891493785</v>
      </c>
      <c r="AG66" s="25">
        <f t="shared" si="39"/>
        <v>97.04483556899652</v>
      </c>
      <c r="AH66" s="26">
        <f t="shared" si="40"/>
        <v>119.35134990594597</v>
      </c>
      <c r="AI66" s="24">
        <f t="shared" si="41"/>
        <v>20.851278390148483</v>
      </c>
      <c r="AJ66" s="25">
        <f t="shared" si="42"/>
        <v>19.700013815653257</v>
      </c>
      <c r="AK66" s="25">
        <f t="shared" si="43"/>
        <v>28.705256654058672</v>
      </c>
      <c r="AL66" s="26">
        <f t="shared" si="44"/>
        <v>22.306514336949448</v>
      </c>
    </row>
    <row r="67" spans="1:38" ht="12.75">
      <c r="A67" s="60" t="s">
        <v>122</v>
      </c>
      <c r="B67" s="60"/>
      <c r="C67" s="60"/>
      <c r="D67" s="60"/>
      <c r="E67" s="60"/>
      <c r="F67" s="61"/>
      <c r="G67" s="61"/>
      <c r="H67" s="69">
        <v>3.389</v>
      </c>
      <c r="I67" s="69"/>
      <c r="J67" s="69"/>
      <c r="K67" s="69">
        <v>3.625</v>
      </c>
      <c r="L67" s="69"/>
      <c r="M67" s="69"/>
      <c r="N67" s="69"/>
      <c r="O67" s="69">
        <v>2.071</v>
      </c>
      <c r="P67" s="69"/>
      <c r="Q67" s="69"/>
      <c r="R67" s="69"/>
      <c r="S67" s="69">
        <v>1.474</v>
      </c>
      <c r="T67" s="69"/>
      <c r="U67" s="69"/>
      <c r="V67" s="69"/>
      <c r="W67" s="69">
        <v>1.038</v>
      </c>
      <c r="X67" s="69"/>
      <c r="Y67" s="69"/>
      <c r="Z67" s="69"/>
      <c r="AA67" s="69">
        <v>0.844</v>
      </c>
      <c r="AB67" s="6"/>
      <c r="AC67" s="6"/>
      <c r="AD67" s="24">
        <f t="shared" si="36"/>
        <v>27.788286709136106</v>
      </c>
      <c r="AE67" s="25">
        <f t="shared" si="37"/>
        <v>48.63956509928459</v>
      </c>
      <c r="AF67" s="25">
        <f t="shared" si="38"/>
        <v>68.33957891493785</v>
      </c>
      <c r="AG67" s="25">
        <f t="shared" si="39"/>
        <v>97.04483556899652</v>
      </c>
      <c r="AH67" s="26">
        <f t="shared" si="40"/>
        <v>119.35134990594597</v>
      </c>
      <c r="AI67" s="24">
        <f t="shared" si="41"/>
        <v>20.851278390148483</v>
      </c>
      <c r="AJ67" s="25">
        <f t="shared" si="42"/>
        <v>19.700013815653257</v>
      </c>
      <c r="AK67" s="25">
        <f t="shared" si="43"/>
        <v>28.705256654058672</v>
      </c>
      <c r="AL67" s="26">
        <f t="shared" si="44"/>
        <v>22.306514336949448</v>
      </c>
    </row>
    <row r="68" spans="1:38" ht="12.75">
      <c r="A68" s="60" t="s">
        <v>123</v>
      </c>
      <c r="B68" s="60"/>
      <c r="C68" s="60"/>
      <c r="D68" s="60"/>
      <c r="E68" s="60"/>
      <c r="F68" s="61"/>
      <c r="G68" s="61"/>
      <c r="H68" s="69">
        <v>4.235</v>
      </c>
      <c r="I68" s="69"/>
      <c r="J68" s="69"/>
      <c r="K68" s="69">
        <v>3.778</v>
      </c>
      <c r="L68" s="69"/>
      <c r="M68" s="69"/>
      <c r="N68" s="69"/>
      <c r="O68" s="69">
        <v>2.118</v>
      </c>
      <c r="P68" s="69"/>
      <c r="Q68" s="69"/>
      <c r="R68" s="69"/>
      <c r="S68" s="69">
        <v>1.36</v>
      </c>
      <c r="T68" s="69"/>
      <c r="U68" s="69"/>
      <c r="V68" s="69"/>
      <c r="W68" s="69">
        <v>1.029</v>
      </c>
      <c r="X68" s="69"/>
      <c r="Y68" s="69"/>
      <c r="Z68" s="69"/>
      <c r="AA68" s="69">
        <v>0.838</v>
      </c>
      <c r="AB68" s="6"/>
      <c r="AC68" s="6"/>
      <c r="AD68" s="24">
        <f t="shared" si="36"/>
        <v>21.336637686623902</v>
      </c>
      <c r="AE68" s="25">
        <f t="shared" si="37"/>
        <v>38.059403767736114</v>
      </c>
      <c r="AF68" s="25">
        <f t="shared" si="38"/>
        <v>59.271924397106694</v>
      </c>
      <c r="AG68" s="25">
        <f t="shared" si="39"/>
        <v>78.33801475224986</v>
      </c>
      <c r="AH68" s="26">
        <f t="shared" si="40"/>
        <v>96.1930992602209</v>
      </c>
      <c r="AI68" s="24">
        <f t="shared" si="41"/>
        <v>16.722766081112212</v>
      </c>
      <c r="AJ68" s="25">
        <f t="shared" si="42"/>
        <v>21.21252062937058</v>
      </c>
      <c r="AK68" s="25">
        <f t="shared" si="43"/>
        <v>19.066090355143167</v>
      </c>
      <c r="AL68" s="26">
        <f t="shared" si="44"/>
        <v>17.855084507971043</v>
      </c>
    </row>
    <row r="69" spans="1:38" ht="12.75">
      <c r="A69" s="60" t="s">
        <v>124</v>
      </c>
      <c r="B69" s="60"/>
      <c r="C69" s="60"/>
      <c r="D69" s="60"/>
      <c r="E69" s="60"/>
      <c r="F69" s="61"/>
      <c r="G69" s="61"/>
      <c r="H69" s="69">
        <v>3.944</v>
      </c>
      <c r="I69" s="69"/>
      <c r="J69" s="69"/>
      <c r="K69" s="69">
        <v>3.3</v>
      </c>
      <c r="L69" s="69"/>
      <c r="M69" s="69"/>
      <c r="N69" s="69"/>
      <c r="O69" s="69">
        <v>1.944</v>
      </c>
      <c r="P69" s="69"/>
      <c r="Q69" s="69"/>
      <c r="R69" s="69"/>
      <c r="S69" s="69">
        <v>1.308</v>
      </c>
      <c r="T69" s="69"/>
      <c r="U69" s="69"/>
      <c r="V69" s="69"/>
      <c r="W69" s="69">
        <v>1.029</v>
      </c>
      <c r="X69" s="69"/>
      <c r="Y69" s="69"/>
      <c r="Z69" s="69"/>
      <c r="AA69" s="69">
        <v>0.838</v>
      </c>
      <c r="AB69" s="6"/>
      <c r="AC69" s="6"/>
      <c r="AD69" s="24">
        <f t="shared" si="36"/>
        <v>26.22952976193802</v>
      </c>
      <c r="AE69" s="25">
        <f t="shared" si="37"/>
        <v>44.52543632427751</v>
      </c>
      <c r="AF69" s="25">
        <f t="shared" si="38"/>
        <v>66.17541912415557</v>
      </c>
      <c r="AG69" s="25">
        <f t="shared" si="39"/>
        <v>84.11802547560298</v>
      </c>
      <c r="AH69" s="26">
        <f t="shared" si="40"/>
        <v>103.29051099569864</v>
      </c>
      <c r="AI69" s="24">
        <f t="shared" si="41"/>
        <v>18.295906562339486</v>
      </c>
      <c r="AJ69" s="25">
        <f t="shared" si="42"/>
        <v>21.64998279987806</v>
      </c>
      <c r="AK69" s="25">
        <f t="shared" si="43"/>
        <v>17.94260635144741</v>
      </c>
      <c r="AL69" s="26">
        <f t="shared" si="44"/>
        <v>19.172485520095663</v>
      </c>
    </row>
    <row r="70" spans="1:38" ht="12.75">
      <c r="A70" s="60" t="s">
        <v>125</v>
      </c>
      <c r="B70" s="60"/>
      <c r="C70" s="60"/>
      <c r="D70" s="60"/>
      <c r="E70" s="60"/>
      <c r="F70" s="61"/>
      <c r="G70" s="61"/>
      <c r="H70" s="69">
        <v>3.937</v>
      </c>
      <c r="I70" s="69"/>
      <c r="J70" s="69"/>
      <c r="K70" s="69">
        <v>3.3</v>
      </c>
      <c r="L70" s="69"/>
      <c r="M70" s="69"/>
      <c r="N70" s="69"/>
      <c r="O70" s="69">
        <v>1.944</v>
      </c>
      <c r="P70" s="69"/>
      <c r="Q70" s="69"/>
      <c r="R70" s="69"/>
      <c r="S70" s="69">
        <v>1.308</v>
      </c>
      <c r="T70" s="69"/>
      <c r="U70" s="69"/>
      <c r="V70" s="69"/>
      <c r="W70" s="69">
        <v>1.029</v>
      </c>
      <c r="X70" s="69"/>
      <c r="Y70" s="69"/>
      <c r="Z70" s="69"/>
      <c r="AA70" s="69">
        <v>0.838</v>
      </c>
      <c r="AB70" s="6"/>
      <c r="AC70" s="6"/>
      <c r="AD70" s="24">
        <f t="shared" si="36"/>
        <v>26.27616595912714</v>
      </c>
      <c r="AE70" s="25">
        <f t="shared" si="37"/>
        <v>44.60460270839484</v>
      </c>
      <c r="AF70" s="25">
        <f t="shared" si="38"/>
        <v>66.29307925467857</v>
      </c>
      <c r="AG70" s="25">
        <f t="shared" si="39"/>
        <v>84.26758762402291</v>
      </c>
      <c r="AH70" s="26">
        <f t="shared" si="40"/>
        <v>103.4741618915508</v>
      </c>
      <c r="AI70" s="24">
        <f t="shared" si="41"/>
        <v>18.328436749267702</v>
      </c>
      <c r="AJ70" s="25">
        <f t="shared" si="42"/>
        <v>21.68847654628373</v>
      </c>
      <c r="AK70" s="25">
        <f t="shared" si="43"/>
        <v>17.974508369344335</v>
      </c>
      <c r="AL70" s="26">
        <f t="shared" si="44"/>
        <v>19.2065742675279</v>
      </c>
    </row>
    <row r="71" spans="1:38" ht="12.75">
      <c r="A71" s="60" t="s">
        <v>126</v>
      </c>
      <c r="B71" s="60"/>
      <c r="C71" s="60"/>
      <c r="D71" s="60"/>
      <c r="E71" s="60"/>
      <c r="F71" s="61"/>
      <c r="G71" s="61"/>
      <c r="H71" s="69">
        <v>3.937</v>
      </c>
      <c r="I71" s="69"/>
      <c r="J71" s="69"/>
      <c r="K71" s="69">
        <v>3.3</v>
      </c>
      <c r="L71" s="69"/>
      <c r="M71" s="69"/>
      <c r="N71" s="69"/>
      <c r="O71" s="69">
        <v>1.944</v>
      </c>
      <c r="P71" s="69"/>
      <c r="Q71" s="69"/>
      <c r="R71" s="69"/>
      <c r="S71" s="69">
        <v>1.308</v>
      </c>
      <c r="T71" s="69"/>
      <c r="U71" s="69"/>
      <c r="V71" s="69"/>
      <c r="W71" s="69">
        <v>1.029</v>
      </c>
      <c r="X71" s="69"/>
      <c r="Y71" s="69"/>
      <c r="Z71" s="69"/>
      <c r="AA71" s="69">
        <v>0.838</v>
      </c>
      <c r="AB71" s="6"/>
      <c r="AC71" s="6"/>
      <c r="AD71" s="24">
        <f t="shared" si="36"/>
        <v>26.27616595912714</v>
      </c>
      <c r="AE71" s="25">
        <f t="shared" si="37"/>
        <v>44.60460270839484</v>
      </c>
      <c r="AF71" s="25">
        <f t="shared" si="38"/>
        <v>66.29307925467857</v>
      </c>
      <c r="AG71" s="25">
        <f t="shared" si="39"/>
        <v>84.26758762402291</v>
      </c>
      <c r="AH71" s="26">
        <f t="shared" si="40"/>
        <v>103.4741618915508</v>
      </c>
      <c r="AI71" s="24">
        <f t="shared" si="41"/>
        <v>18.328436749267702</v>
      </c>
      <c r="AJ71" s="25">
        <f t="shared" si="42"/>
        <v>21.68847654628373</v>
      </c>
      <c r="AK71" s="25">
        <f t="shared" si="43"/>
        <v>17.974508369344335</v>
      </c>
      <c r="AL71" s="26">
        <f t="shared" si="44"/>
        <v>19.2065742675279</v>
      </c>
    </row>
    <row r="72" spans="1:38" ht="12.75">
      <c r="A72" s="60" t="s">
        <v>127</v>
      </c>
      <c r="B72" s="60"/>
      <c r="C72" s="60"/>
      <c r="D72" s="60"/>
      <c r="E72" s="60"/>
      <c r="F72" s="61"/>
      <c r="G72" s="61"/>
      <c r="H72" s="69">
        <v>3.389</v>
      </c>
      <c r="I72" s="69"/>
      <c r="J72" s="69"/>
      <c r="K72" s="69">
        <v>3.788</v>
      </c>
      <c r="L72" s="69"/>
      <c r="M72" s="69"/>
      <c r="N72" s="69"/>
      <c r="O72" s="69">
        <v>2.118</v>
      </c>
      <c r="P72" s="69"/>
      <c r="Q72" s="69"/>
      <c r="R72" s="69"/>
      <c r="S72" s="69">
        <v>1.36</v>
      </c>
      <c r="T72" s="69"/>
      <c r="U72" s="69"/>
      <c r="V72" s="69"/>
      <c r="W72" s="69">
        <v>0.971</v>
      </c>
      <c r="X72" s="69"/>
      <c r="Y72" s="69"/>
      <c r="Z72" s="69"/>
      <c r="AA72" s="69">
        <v>0.755</v>
      </c>
      <c r="AB72" s="6"/>
      <c r="AC72" s="6"/>
      <c r="AD72" s="24">
        <f t="shared" si="36"/>
        <v>26.592539419381836</v>
      </c>
      <c r="AE72" s="25">
        <f t="shared" si="37"/>
        <v>47.560216865258916</v>
      </c>
      <c r="AF72" s="25">
        <f t="shared" si="38"/>
        <v>74.06804361810175</v>
      </c>
      <c r="AG72" s="25">
        <f t="shared" si="39"/>
        <v>103.74102916644533</v>
      </c>
      <c r="AH72" s="26">
        <f t="shared" si="40"/>
        <v>133.42058188161377</v>
      </c>
      <c r="AI72" s="24">
        <f t="shared" si="41"/>
        <v>20.96767744587708</v>
      </c>
      <c r="AJ72" s="25">
        <f t="shared" si="42"/>
        <v>26.50782675284284</v>
      </c>
      <c r="AK72" s="25">
        <f t="shared" si="43"/>
        <v>29.672985548343576</v>
      </c>
      <c r="AL72" s="26">
        <f t="shared" si="44"/>
        <v>29.67955271516844</v>
      </c>
    </row>
    <row r="73" spans="1:38" ht="12.75">
      <c r="A73" s="60" t="s">
        <v>128</v>
      </c>
      <c r="B73" s="60"/>
      <c r="C73" s="60"/>
      <c r="D73" s="60"/>
      <c r="E73" s="60"/>
      <c r="F73" s="61"/>
      <c r="G73" s="61"/>
      <c r="H73" s="69">
        <v>3.157</v>
      </c>
      <c r="I73" s="69"/>
      <c r="J73" s="69"/>
      <c r="K73" s="69">
        <v>3.778</v>
      </c>
      <c r="L73" s="69"/>
      <c r="M73" s="69"/>
      <c r="N73" s="69"/>
      <c r="O73" s="69">
        <v>2.118</v>
      </c>
      <c r="P73" s="69"/>
      <c r="Q73" s="69"/>
      <c r="R73" s="69"/>
      <c r="S73" s="69">
        <v>1.36</v>
      </c>
      <c r="T73" s="69"/>
      <c r="U73" s="69"/>
      <c r="V73" s="69"/>
      <c r="W73" s="69">
        <v>1.029</v>
      </c>
      <c r="X73" s="69"/>
      <c r="Y73" s="69"/>
      <c r="Z73" s="69"/>
      <c r="AA73" s="69">
        <v>0.755</v>
      </c>
      <c r="AB73" s="6"/>
      <c r="AC73" s="6"/>
      <c r="AD73" s="24">
        <f t="shared" si="36"/>
        <v>28.622318847910115</v>
      </c>
      <c r="AE73" s="25">
        <f t="shared" si="37"/>
        <v>51.05529773720699</v>
      </c>
      <c r="AF73" s="25">
        <f t="shared" si="38"/>
        <v>79.51111809367971</v>
      </c>
      <c r="AG73" s="25">
        <f t="shared" si="39"/>
        <v>105.08758076521325</v>
      </c>
      <c r="AH73" s="26">
        <f t="shared" si="40"/>
        <v>143.22532530782038</v>
      </c>
      <c r="AI73" s="24">
        <f t="shared" si="41"/>
        <v>22.432978889296876</v>
      </c>
      <c r="AJ73" s="25">
        <f t="shared" si="42"/>
        <v>28.45582035647272</v>
      </c>
      <c r="AK73" s="25">
        <f t="shared" si="43"/>
        <v>25.576462671533534</v>
      </c>
      <c r="AL73" s="26">
        <f t="shared" si="44"/>
        <v>38.13774454260714</v>
      </c>
    </row>
    <row r="74" spans="1:38" ht="12.75">
      <c r="A74" s="60" t="s">
        <v>129</v>
      </c>
      <c r="B74" s="60"/>
      <c r="C74" s="60"/>
      <c r="D74" s="60"/>
      <c r="E74" s="60"/>
      <c r="F74" s="61"/>
      <c r="G74" s="61"/>
      <c r="H74" s="69">
        <v>4.235</v>
      </c>
      <c r="I74" s="69"/>
      <c r="J74" s="69"/>
      <c r="K74" s="69">
        <v>3.778</v>
      </c>
      <c r="L74" s="69"/>
      <c r="M74" s="69"/>
      <c r="N74" s="69"/>
      <c r="O74" s="69">
        <v>2.118</v>
      </c>
      <c r="P74" s="69"/>
      <c r="Q74" s="69"/>
      <c r="R74" s="69"/>
      <c r="S74" s="69">
        <v>1.36</v>
      </c>
      <c r="T74" s="69"/>
      <c r="U74" s="69"/>
      <c r="V74" s="69"/>
      <c r="W74" s="69">
        <v>1.029</v>
      </c>
      <c r="X74" s="69"/>
      <c r="Y74" s="69"/>
      <c r="Z74" s="69"/>
      <c r="AA74" s="69">
        <v>0.838</v>
      </c>
      <c r="AB74" s="6"/>
      <c r="AC74" s="6"/>
      <c r="AD74" s="24">
        <f t="shared" si="36"/>
        <v>21.336637686623902</v>
      </c>
      <c r="AE74" s="25">
        <f t="shared" si="37"/>
        <v>38.059403767736114</v>
      </c>
      <c r="AF74" s="25">
        <f t="shared" si="38"/>
        <v>59.271924397106694</v>
      </c>
      <c r="AG74" s="25">
        <f t="shared" si="39"/>
        <v>78.33801475224986</v>
      </c>
      <c r="AH74" s="26">
        <f t="shared" si="40"/>
        <v>96.1930992602209</v>
      </c>
      <c r="AI74" s="24">
        <f t="shared" si="41"/>
        <v>16.722766081112212</v>
      </c>
      <c r="AJ74" s="25">
        <f t="shared" si="42"/>
        <v>21.21252062937058</v>
      </c>
      <c r="AK74" s="25">
        <f t="shared" si="43"/>
        <v>19.066090355143167</v>
      </c>
      <c r="AL74" s="26">
        <f t="shared" si="44"/>
        <v>17.855084507971043</v>
      </c>
    </row>
    <row r="75" spans="1:38" ht="12.75">
      <c r="A75" s="60" t="s">
        <v>130</v>
      </c>
      <c r="B75" s="60"/>
      <c r="C75" s="60"/>
      <c r="D75" s="60"/>
      <c r="E75" s="60"/>
      <c r="F75" s="61"/>
      <c r="G75" s="61"/>
      <c r="H75" s="69">
        <v>3.937</v>
      </c>
      <c r="I75" s="69"/>
      <c r="J75" s="69"/>
      <c r="K75" s="69">
        <v>3.3</v>
      </c>
      <c r="L75" s="69"/>
      <c r="M75" s="69"/>
      <c r="N75" s="69"/>
      <c r="O75" s="69">
        <v>1.944</v>
      </c>
      <c r="P75" s="69"/>
      <c r="Q75" s="69"/>
      <c r="R75" s="69"/>
      <c r="S75" s="69">
        <v>1.308</v>
      </c>
      <c r="T75" s="69"/>
      <c r="U75" s="69"/>
      <c r="V75" s="69"/>
      <c r="W75" s="69">
        <v>1.029</v>
      </c>
      <c r="X75" s="69"/>
      <c r="Y75" s="69"/>
      <c r="Z75" s="69"/>
      <c r="AA75" s="69">
        <v>0.838</v>
      </c>
      <c r="AB75" s="6"/>
      <c r="AC75" s="6"/>
      <c r="AD75" s="24">
        <f t="shared" si="36"/>
        <v>26.27616595912714</v>
      </c>
      <c r="AE75" s="25">
        <f t="shared" si="37"/>
        <v>44.60460270839484</v>
      </c>
      <c r="AF75" s="25">
        <f t="shared" si="38"/>
        <v>66.29307925467857</v>
      </c>
      <c r="AG75" s="25">
        <f t="shared" si="39"/>
        <v>84.26758762402291</v>
      </c>
      <c r="AH75" s="26">
        <f t="shared" si="40"/>
        <v>103.4741618915508</v>
      </c>
      <c r="AI75" s="24">
        <f t="shared" si="41"/>
        <v>18.328436749267702</v>
      </c>
      <c r="AJ75" s="25">
        <f t="shared" si="42"/>
        <v>21.68847654628373</v>
      </c>
      <c r="AK75" s="25">
        <f t="shared" si="43"/>
        <v>17.974508369344335</v>
      </c>
      <c r="AL75" s="26">
        <f t="shared" si="44"/>
        <v>19.2065742675279</v>
      </c>
    </row>
    <row r="76" spans="1:38" ht="13.5" thickBot="1">
      <c r="A76" s="60" t="s">
        <v>131</v>
      </c>
      <c r="B76" s="60"/>
      <c r="C76" s="60"/>
      <c r="D76" s="60"/>
      <c r="E76" s="60"/>
      <c r="F76" s="61"/>
      <c r="G76" s="61"/>
      <c r="H76" s="69">
        <v>3.937</v>
      </c>
      <c r="I76" s="69"/>
      <c r="J76" s="69"/>
      <c r="K76" s="69">
        <v>3.3</v>
      </c>
      <c r="L76" s="69"/>
      <c r="M76" s="69"/>
      <c r="N76" s="69"/>
      <c r="O76" s="69">
        <v>1.944</v>
      </c>
      <c r="P76" s="69"/>
      <c r="Q76" s="69"/>
      <c r="R76" s="69"/>
      <c r="S76" s="69">
        <v>1.308</v>
      </c>
      <c r="T76" s="69"/>
      <c r="U76" s="69"/>
      <c r="V76" s="69"/>
      <c r="W76" s="69">
        <v>1.029</v>
      </c>
      <c r="X76" s="69"/>
      <c r="Y76" s="69"/>
      <c r="Z76" s="69"/>
      <c r="AA76" s="69">
        <v>0.838</v>
      </c>
      <c r="AB76" s="6"/>
      <c r="AC76" s="6"/>
      <c r="AD76" s="27">
        <f t="shared" si="36"/>
        <v>26.27616595912714</v>
      </c>
      <c r="AE76" s="28">
        <f t="shared" si="37"/>
        <v>44.60460270839484</v>
      </c>
      <c r="AF76" s="28">
        <f t="shared" si="38"/>
        <v>66.29307925467857</v>
      </c>
      <c r="AG76" s="28">
        <f t="shared" si="39"/>
        <v>84.26758762402291</v>
      </c>
      <c r="AH76" s="29">
        <f>IF(AA76&lt;&gt;0,($AD$3/(AA76*$H76))*$AE$3/(12*5280)*60,"N/A")</f>
        <v>103.4741618915508</v>
      </c>
      <c r="AI76" s="27">
        <f t="shared" si="41"/>
        <v>18.328436749267702</v>
      </c>
      <c r="AJ76" s="28">
        <f t="shared" si="42"/>
        <v>21.68847654628373</v>
      </c>
      <c r="AK76" s="28">
        <f t="shared" si="43"/>
        <v>17.974508369344335</v>
      </c>
      <c r="AL76" s="29">
        <f>IF(AH76&lt;&gt;"N/A",AH76-AG76,"N/A")</f>
        <v>19.2065742675279</v>
      </c>
    </row>
    <row r="77" spans="28:29" ht="12.75">
      <c r="AB77" s="6"/>
      <c r="AC77" s="6"/>
    </row>
    <row r="78" spans="1:38" ht="13.5" thickBot="1">
      <c r="A78" s="73" t="s">
        <v>132</v>
      </c>
      <c r="B78" s="13"/>
      <c r="C78" s="13"/>
      <c r="D78" s="13"/>
      <c r="E78" s="13"/>
      <c r="F78" s="22"/>
      <c r="G78" s="22"/>
      <c r="H78" s="22"/>
      <c r="I78" s="22"/>
      <c r="J78" s="22"/>
      <c r="K78" s="22"/>
      <c r="L78" s="22"/>
      <c r="M78" s="22"/>
      <c r="N78" s="22"/>
      <c r="O78" s="22"/>
      <c r="P78" s="22"/>
      <c r="Q78" s="22"/>
      <c r="R78" s="22"/>
      <c r="S78" s="22"/>
      <c r="T78" s="22"/>
      <c r="U78" s="22"/>
      <c r="V78" s="22"/>
      <c r="W78" s="22"/>
      <c r="X78" s="22"/>
      <c r="Y78" s="22"/>
      <c r="Z78" s="22"/>
      <c r="AA78" s="22"/>
      <c r="AB78" s="6"/>
      <c r="AC78" s="6"/>
      <c r="AD78" s="22"/>
      <c r="AE78" s="22"/>
      <c r="AF78" s="22"/>
      <c r="AG78" s="22"/>
      <c r="AH78" s="22"/>
      <c r="AI78" s="22"/>
      <c r="AJ78" s="22"/>
      <c r="AK78" s="22"/>
      <c r="AL78" s="22"/>
    </row>
    <row r="79" spans="1:38" ht="12.75">
      <c r="A79" s="74">
        <v>37950</v>
      </c>
      <c r="B79" s="66" t="s">
        <v>133</v>
      </c>
      <c r="C79" s="258" t="s">
        <v>138</v>
      </c>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9"/>
    </row>
    <row r="80" spans="1:38" ht="12.75">
      <c r="A80" s="75">
        <v>37955</v>
      </c>
      <c r="B80" s="60" t="s">
        <v>134</v>
      </c>
      <c r="C80" s="260" t="s">
        <v>137</v>
      </c>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1"/>
    </row>
    <row r="81" spans="1:38" ht="12.75">
      <c r="A81" s="75">
        <v>37961</v>
      </c>
      <c r="B81" s="60" t="s">
        <v>133</v>
      </c>
      <c r="C81" s="260" t="s">
        <v>161</v>
      </c>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1"/>
    </row>
    <row r="82" spans="1:38" ht="12.75">
      <c r="A82" s="75">
        <v>37785</v>
      </c>
      <c r="B82" s="60" t="s">
        <v>134</v>
      </c>
      <c r="C82" s="260" t="s">
        <v>162</v>
      </c>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1"/>
    </row>
    <row r="83" spans="1:38" ht="12.75">
      <c r="A83" s="75">
        <v>38430</v>
      </c>
      <c r="B83" s="60" t="s">
        <v>133</v>
      </c>
      <c r="C83" s="260" t="s">
        <v>172</v>
      </c>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1"/>
    </row>
    <row r="84" spans="1:38" ht="12.75">
      <c r="A84" s="75"/>
      <c r="B84" s="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1"/>
    </row>
    <row r="85" spans="1:38" ht="12.75">
      <c r="A85" s="75"/>
      <c r="B85" s="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1"/>
    </row>
    <row r="86" spans="1:38" ht="12.75">
      <c r="A86" s="75"/>
      <c r="B86" s="60"/>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1"/>
    </row>
    <row r="87" spans="1:38" ht="12.75">
      <c r="A87" s="75"/>
      <c r="B87" s="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1"/>
    </row>
    <row r="88" spans="1:38" ht="12.75">
      <c r="A88" s="75"/>
      <c r="B88" s="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1"/>
    </row>
    <row r="89" spans="1:38" ht="13.5" thickBot="1">
      <c r="A89" s="76"/>
      <c r="B89" s="70"/>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3"/>
    </row>
  </sheetData>
  <mergeCells count="11">
    <mergeCell ref="C87:AL87"/>
    <mergeCell ref="C88:AL88"/>
    <mergeCell ref="C89:AL89"/>
    <mergeCell ref="C83:AL83"/>
    <mergeCell ref="C84:AL84"/>
    <mergeCell ref="C85:AL85"/>
    <mergeCell ref="C86:AL86"/>
    <mergeCell ref="C79:AL79"/>
    <mergeCell ref="C80:AL80"/>
    <mergeCell ref="C81:AL81"/>
    <mergeCell ref="C82:AL82"/>
  </mergeCells>
  <conditionalFormatting sqref="AH59:AH76 AH6:AH50">
    <cfRule type="cellIs" priority="1" dxfId="0" operator="equal" stopIfTrue="1">
      <formula>0</formula>
    </cfRule>
  </conditionalFormatting>
  <hyperlinks>
    <hyperlink ref="AG3" r:id="rId1" display="http://www.miata.net/garage/tirecalc.html"/>
  </hyperlinks>
  <printOptions/>
  <pageMargins left="0.75" right="0.75" top="1" bottom="1" header="0.5" footer="0.5"/>
  <pageSetup fitToHeight="0" fitToWidth="1" horizontalDpi="300" verticalDpi="300" orientation="landscape" scale="84" r:id="rId4"/>
  <headerFooter alignWithMargins="0">
    <oddFooter>&amp;CPage &amp;P</oddFooter>
  </headerFooter>
  <rowBreaks count="1" manualBreakCount="1">
    <brk id="50" max="255" man="1"/>
  </rowBreaks>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49" sqref="B49"/>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R41"/>
  <sheetViews>
    <sheetView workbookViewId="0" topLeftCell="A7">
      <selection activeCell="P2" sqref="P2"/>
    </sheetView>
  </sheetViews>
  <sheetFormatPr defaultColWidth="9.140625" defaultRowHeight="12.75"/>
  <cols>
    <col min="1" max="2" width="7.421875" style="223" customWidth="1"/>
    <col min="3" max="18" width="6.7109375" style="223" customWidth="1"/>
    <col min="19" max="16384" width="7.421875" style="223" customWidth="1"/>
  </cols>
  <sheetData>
    <row r="1" spans="1:18" ht="24">
      <c r="A1" s="219" t="str">
        <f>'Ratio Data'!A5</f>
        <v>Code</v>
      </c>
      <c r="B1" s="220" t="s">
        <v>167</v>
      </c>
      <c r="C1" s="221" t="s">
        <v>168</v>
      </c>
      <c r="D1" s="219" t="str">
        <f>'Ratio Data'!F5</f>
        <v>Ring</v>
      </c>
      <c r="E1" s="220" t="str">
        <f>'Ratio Data'!G5</f>
        <v>Pinion</v>
      </c>
      <c r="F1" s="222" t="s">
        <v>169</v>
      </c>
      <c r="G1" s="219" t="str">
        <f>'Ratio Data'!M5</f>
        <v>2P</v>
      </c>
      <c r="H1" s="220" t="str">
        <f>'Ratio Data'!N5</f>
        <v>2M</v>
      </c>
      <c r="I1" s="222" t="str">
        <f>'Ratio Data'!O5</f>
        <v>2nd Ratio</v>
      </c>
      <c r="J1" s="219" t="str">
        <f>'Ratio Data'!Q5</f>
        <v>3P</v>
      </c>
      <c r="K1" s="220" t="str">
        <f>'Ratio Data'!R5</f>
        <v>3M</v>
      </c>
      <c r="L1" s="222" t="str">
        <f>'Ratio Data'!S5</f>
        <v>3rd Ratio</v>
      </c>
      <c r="M1" s="219" t="str">
        <f>'Ratio Data'!U5</f>
        <v>4P</v>
      </c>
      <c r="N1" s="220" t="str">
        <f>'Ratio Data'!V5</f>
        <v>4M</v>
      </c>
      <c r="O1" s="222" t="str">
        <f>'Ratio Data'!W5</f>
        <v>4th Ratio</v>
      </c>
      <c r="P1" s="219" t="str">
        <f>'Ratio Data'!Y5</f>
        <v>5P</v>
      </c>
      <c r="Q1" s="220" t="str">
        <f>'Ratio Data'!Z5</f>
        <v>5M</v>
      </c>
      <c r="R1" s="222" t="str">
        <f>'Ratio Data'!AA5</f>
        <v>5th Ratio</v>
      </c>
    </row>
    <row r="2" spans="1:18" ht="12">
      <c r="A2" s="236"/>
      <c r="B2" s="237"/>
      <c r="C2" s="238"/>
      <c r="D2" s="236"/>
      <c r="E2" s="237"/>
      <c r="F2" s="239"/>
      <c r="G2" s="240" t="str">
        <f>'Ratio Data'!M11</f>
        <v>brg</v>
      </c>
      <c r="H2" s="241" t="str">
        <f>'Ratio Data'!N11</f>
        <v>fix</v>
      </c>
      <c r="I2" s="242"/>
      <c r="J2" s="240" t="s">
        <v>173</v>
      </c>
      <c r="K2" s="241" t="str">
        <f>'Ratio Data'!R11</f>
        <v>brg</v>
      </c>
      <c r="L2" s="242"/>
      <c r="M2" s="240" t="s">
        <v>173</v>
      </c>
      <c r="N2" s="241" t="str">
        <f>'Ratio Data'!V11</f>
        <v>brg</v>
      </c>
      <c r="O2" s="242"/>
      <c r="P2" s="240" t="s">
        <v>173</v>
      </c>
      <c r="Q2" s="241" t="s">
        <v>165</v>
      </c>
      <c r="R2" s="243"/>
    </row>
    <row r="3" spans="1:18" ht="12">
      <c r="A3" s="224" t="str">
        <f>'Ratio Data'!A12</f>
        <v>2H</v>
      </c>
      <c r="B3" s="226">
        <f>'Ratio Data'!C12</f>
        <v>90</v>
      </c>
      <c r="C3" s="227">
        <f>'Ratio Data'!D12</f>
        <v>22</v>
      </c>
      <c r="D3" s="225">
        <f>'Ratio Data'!F12</f>
        <v>63</v>
      </c>
      <c r="E3" s="226">
        <f>'Ratio Data'!G12</f>
        <v>16</v>
      </c>
      <c r="F3" s="230">
        <f>'Ratio Data'!H12</f>
        <v>3.9375</v>
      </c>
      <c r="G3" s="225">
        <f>'Ratio Data'!M12</f>
        <v>36</v>
      </c>
      <c r="H3" s="226">
        <f>'Ratio Data'!N12</f>
        <v>17</v>
      </c>
      <c r="I3" s="230">
        <f>'Ratio Data'!O12</f>
        <v>2.1176470588235294</v>
      </c>
      <c r="J3" s="225">
        <f>'Ratio Data'!Q12</f>
        <v>39</v>
      </c>
      <c r="K3" s="226">
        <f>'Ratio Data'!R12</f>
        <v>27</v>
      </c>
      <c r="L3" s="230">
        <f>'Ratio Data'!S12</f>
        <v>1.4444444444444444</v>
      </c>
      <c r="M3" s="225">
        <f>'Ratio Data'!U12</f>
        <v>35</v>
      </c>
      <c r="N3" s="226">
        <f>'Ratio Data'!V12</f>
        <v>31</v>
      </c>
      <c r="O3" s="230">
        <f>'Ratio Data'!W12</f>
        <v>1.1290322580645162</v>
      </c>
      <c r="P3" s="225">
        <f>'Ratio Data'!Y12</f>
        <v>31</v>
      </c>
      <c r="Q3" s="226">
        <f>'Ratio Data'!Z12</f>
        <v>34</v>
      </c>
      <c r="R3" s="230">
        <f>'Ratio Data'!AA12</f>
        <v>0.9117647058823529</v>
      </c>
    </row>
    <row r="4" spans="1:18" ht="12">
      <c r="A4" s="224" t="str">
        <f>'Ratio Data'!A13</f>
        <v>2Y</v>
      </c>
      <c r="B4" s="226">
        <f>'Ratio Data'!C13</f>
        <v>100</v>
      </c>
      <c r="C4" s="227">
        <f>'Ratio Data'!D13</f>
        <v>24</v>
      </c>
      <c r="D4" s="225">
        <f>'Ratio Data'!F13</f>
        <v>66</v>
      </c>
      <c r="E4" s="226">
        <f>'Ratio Data'!G13</f>
        <v>18</v>
      </c>
      <c r="F4" s="230">
        <f>'Ratio Data'!H13</f>
        <v>3.6666666666666665</v>
      </c>
      <c r="G4" s="225">
        <f>'Ratio Data'!M13</f>
        <v>36</v>
      </c>
      <c r="H4" s="226">
        <f>'Ratio Data'!N13</f>
        <v>17</v>
      </c>
      <c r="I4" s="230">
        <f>'Ratio Data'!O13</f>
        <v>2.1176470588235294</v>
      </c>
      <c r="J4" s="225">
        <f>'Ratio Data'!Q13</f>
        <v>39</v>
      </c>
      <c r="K4" s="226">
        <f>'Ratio Data'!R13</f>
        <v>27</v>
      </c>
      <c r="L4" s="230">
        <f>'Ratio Data'!S13</f>
        <v>1.4444444444444444</v>
      </c>
      <c r="M4" s="225">
        <f>'Ratio Data'!U13</f>
        <v>35</v>
      </c>
      <c r="N4" s="226">
        <f>'Ratio Data'!V13</f>
        <v>31</v>
      </c>
      <c r="O4" s="230">
        <f>'Ratio Data'!W13</f>
        <v>1.1290322580645162</v>
      </c>
      <c r="P4" s="225">
        <f>'Ratio Data'!Y13</f>
        <v>31</v>
      </c>
      <c r="Q4" s="226">
        <f>'Ratio Data'!Z13</f>
        <v>34</v>
      </c>
      <c r="R4" s="230">
        <f>'Ratio Data'!AA13</f>
        <v>0.9117647058823529</v>
      </c>
    </row>
    <row r="5" spans="1:18" ht="12">
      <c r="A5" s="224" t="str">
        <f>'Ratio Data'!A14</f>
        <v>4K</v>
      </c>
      <c r="B5" s="226">
        <f>'Ratio Data'!C14</f>
        <v>90</v>
      </c>
      <c r="C5" s="227">
        <f>'Ratio Data'!D14</f>
        <v>22</v>
      </c>
      <c r="D5" s="225">
        <f>'Ratio Data'!F14</f>
        <v>67</v>
      </c>
      <c r="E5" s="226">
        <f>'Ratio Data'!G14</f>
        <v>17</v>
      </c>
      <c r="F5" s="230">
        <f>'Ratio Data'!H14</f>
        <v>3.9411764705882355</v>
      </c>
      <c r="G5" s="225">
        <f>'Ratio Data'!M14</f>
        <v>36</v>
      </c>
      <c r="H5" s="226">
        <f>'Ratio Data'!N14</f>
        <v>17</v>
      </c>
      <c r="I5" s="230">
        <f>'Ratio Data'!O14</f>
        <v>2.1176470588235294</v>
      </c>
      <c r="J5" s="225">
        <f>'Ratio Data'!Q14</f>
        <v>39</v>
      </c>
      <c r="K5" s="226">
        <f>'Ratio Data'!R14</f>
        <v>27</v>
      </c>
      <c r="L5" s="230">
        <f>'Ratio Data'!S14</f>
        <v>1.4444444444444444</v>
      </c>
      <c r="M5" s="225">
        <f>'Ratio Data'!U14</f>
        <v>35</v>
      </c>
      <c r="N5" s="226">
        <f>'Ratio Data'!V14</f>
        <v>31</v>
      </c>
      <c r="O5" s="230">
        <f>'Ratio Data'!W14</f>
        <v>1.1290322580645162</v>
      </c>
      <c r="P5" s="225">
        <f>'Ratio Data'!Y14</f>
        <v>42</v>
      </c>
      <c r="Q5" s="226">
        <f>'Ratio Data'!Z14</f>
        <v>47</v>
      </c>
      <c r="R5" s="230">
        <f>'Ratio Data'!AA14</f>
        <v>0.8936170212765957</v>
      </c>
    </row>
    <row r="6" spans="1:18" ht="12">
      <c r="A6" s="224" t="str">
        <f>'Ratio Data'!A15</f>
        <v>4S*</v>
      </c>
      <c r="B6" s="226">
        <f>'Ratio Data'!C15</f>
        <v>90</v>
      </c>
      <c r="C6" s="227">
        <f>'Ratio Data'!D15</f>
        <v>22</v>
      </c>
      <c r="D6" s="225">
        <f>'Ratio Data'!F15</f>
        <v>67</v>
      </c>
      <c r="E6" s="226">
        <f>'Ratio Data'!G15</f>
        <v>17</v>
      </c>
      <c r="F6" s="230">
        <f>'Ratio Data'!H15</f>
        <v>3.9411764705882355</v>
      </c>
      <c r="G6" s="225">
        <f>'Ratio Data'!M15</f>
        <v>35</v>
      </c>
      <c r="H6" s="226">
        <f>'Ratio Data'!N15</f>
        <v>18</v>
      </c>
      <c r="I6" s="230">
        <f>'Ratio Data'!O15</f>
        <v>1.9444444444444444</v>
      </c>
      <c r="J6" s="225">
        <f>'Ratio Data'!Q15</f>
        <v>36</v>
      </c>
      <c r="K6" s="226">
        <f>'Ratio Data'!R15</f>
        <v>28</v>
      </c>
      <c r="L6" s="230">
        <f>'Ratio Data'!S15</f>
        <v>1.2857142857142858</v>
      </c>
      <c r="M6" s="225">
        <f>'Ratio Data'!U15</f>
        <v>30</v>
      </c>
      <c r="N6" s="226">
        <f>'Ratio Data'!V15</f>
        <v>33</v>
      </c>
      <c r="O6" s="230">
        <f>'Ratio Data'!W15</f>
        <v>0.9090909090909091</v>
      </c>
      <c r="P6" s="225">
        <f>'Ratio Data'!Y15</f>
        <v>38</v>
      </c>
      <c r="Q6" s="226">
        <f>'Ratio Data'!Z15</f>
        <v>51</v>
      </c>
      <c r="R6" s="230">
        <f>'Ratio Data'!AA15</f>
        <v>0.7450980392156863</v>
      </c>
    </row>
    <row r="7" spans="1:18" ht="12">
      <c r="A7" s="224" t="str">
        <f>'Ratio Data'!A16</f>
        <v>7A</v>
      </c>
      <c r="B7" s="226">
        <f>'Ratio Data'!C16</f>
        <v>90</v>
      </c>
      <c r="C7" s="227">
        <f>'Ratio Data'!D16</f>
        <v>22</v>
      </c>
      <c r="D7" s="225">
        <f>'Ratio Data'!F16</f>
        <v>67</v>
      </c>
      <c r="E7" s="226">
        <f>'Ratio Data'!G16</f>
        <v>17</v>
      </c>
      <c r="F7" s="230">
        <f>'Ratio Data'!H16</f>
        <v>3.9411764705882355</v>
      </c>
      <c r="G7" s="225">
        <f>'Ratio Data'!M16</f>
        <v>35</v>
      </c>
      <c r="H7" s="226">
        <f>'Ratio Data'!N16</f>
        <v>18</v>
      </c>
      <c r="I7" s="230">
        <f>'Ratio Data'!O16</f>
        <v>1.9444444444444444</v>
      </c>
      <c r="J7" s="225">
        <f>'Ratio Data'!Q16</f>
        <v>36</v>
      </c>
      <c r="K7" s="226">
        <f>'Ratio Data'!R16</f>
        <v>28</v>
      </c>
      <c r="L7" s="230">
        <f>'Ratio Data'!S16</f>
        <v>1.2857142857142858</v>
      </c>
      <c r="M7" s="225">
        <f>'Ratio Data'!U16</f>
        <v>30</v>
      </c>
      <c r="N7" s="226">
        <f>'Ratio Data'!V16</f>
        <v>33</v>
      </c>
      <c r="O7" s="230">
        <f>'Ratio Data'!W16</f>
        <v>0.9090909090909091</v>
      </c>
      <c r="P7" s="225">
        <f>'Ratio Data'!Y16</f>
        <v>37</v>
      </c>
      <c r="Q7" s="226">
        <f>'Ratio Data'!Z16</f>
        <v>52</v>
      </c>
      <c r="R7" s="230">
        <f>'Ratio Data'!AA16</f>
        <v>0.7115384615384616</v>
      </c>
    </row>
    <row r="8" spans="1:18" ht="12">
      <c r="A8" s="224" t="str">
        <f>'Ratio Data'!A17</f>
        <v>9A</v>
      </c>
      <c r="B8" s="226">
        <f>'Ratio Data'!C17</f>
        <v>100</v>
      </c>
      <c r="C8" s="227">
        <f>'Ratio Data'!D17</f>
        <v>22</v>
      </c>
      <c r="D8" s="225">
        <f>'Ratio Data'!F17</f>
        <v>66</v>
      </c>
      <c r="E8" s="226">
        <f>'Ratio Data'!G17</f>
        <v>18</v>
      </c>
      <c r="F8" s="230">
        <f>'Ratio Data'!H17</f>
        <v>3.6666666666666665</v>
      </c>
      <c r="G8" s="225">
        <f>'Ratio Data'!M17</f>
        <v>36</v>
      </c>
      <c r="H8" s="226">
        <f>'Ratio Data'!N17</f>
        <v>17</v>
      </c>
      <c r="I8" s="230">
        <f>'Ratio Data'!O17</f>
        <v>2.1176470588235294</v>
      </c>
      <c r="J8" s="225">
        <f>'Ratio Data'!Q17</f>
        <v>39</v>
      </c>
      <c r="K8" s="226">
        <f>'Ratio Data'!R17</f>
        <v>27</v>
      </c>
      <c r="L8" s="230">
        <f>'Ratio Data'!S17</f>
        <v>1.4444444444444444</v>
      </c>
      <c r="M8" s="225">
        <f>'Ratio Data'!U17</f>
        <v>35</v>
      </c>
      <c r="N8" s="226">
        <f>'Ratio Data'!V17</f>
        <v>31</v>
      </c>
      <c r="O8" s="230">
        <f>'Ratio Data'!W17</f>
        <v>1.1290322580645162</v>
      </c>
      <c r="P8" s="225">
        <f>'Ratio Data'!Y17</f>
        <v>42</v>
      </c>
      <c r="Q8" s="226">
        <f>'Ratio Data'!Z17</f>
        <v>47</v>
      </c>
      <c r="R8" s="230">
        <f>'Ratio Data'!AA17</f>
        <v>0.8936170212765957</v>
      </c>
    </row>
    <row r="9" spans="1:18" ht="12">
      <c r="A9" s="224" t="str">
        <f>'Ratio Data'!A18</f>
        <v>ACD</v>
      </c>
      <c r="B9" s="226">
        <f>'Ratio Data'!C18</f>
        <v>100</v>
      </c>
      <c r="C9" s="227">
        <f>'Ratio Data'!D18</f>
        <v>22</v>
      </c>
      <c r="D9" s="225">
        <f>'Ratio Data'!F18</f>
        <v>66</v>
      </c>
      <c r="E9" s="226">
        <f>'Ratio Data'!G18</f>
        <v>18</v>
      </c>
      <c r="F9" s="230">
        <f>'Ratio Data'!H18</f>
        <v>3.6666666666666665</v>
      </c>
      <c r="G9" s="225">
        <f>'Ratio Data'!M18</f>
        <v>36</v>
      </c>
      <c r="H9" s="226">
        <f>'Ratio Data'!N18</f>
        <v>17</v>
      </c>
      <c r="I9" s="230">
        <f>'Ratio Data'!O18</f>
        <v>2.1176470588235294</v>
      </c>
      <c r="J9" s="225">
        <f>'Ratio Data'!Q18</f>
        <v>39</v>
      </c>
      <c r="K9" s="226">
        <f>'Ratio Data'!R18</f>
        <v>27</v>
      </c>
      <c r="L9" s="230">
        <f>'Ratio Data'!S18</f>
        <v>1.4444444444444444</v>
      </c>
      <c r="M9" s="225">
        <f>'Ratio Data'!U18</f>
        <v>35</v>
      </c>
      <c r="N9" s="226">
        <f>'Ratio Data'!V18</f>
        <v>31</v>
      </c>
      <c r="O9" s="230">
        <f>'Ratio Data'!W18</f>
        <v>1.1290322580645162</v>
      </c>
      <c r="P9" s="225">
        <f>'Ratio Data'!Y18</f>
        <v>42</v>
      </c>
      <c r="Q9" s="226">
        <f>'Ratio Data'!Z18</f>
        <v>47</v>
      </c>
      <c r="R9" s="230">
        <f>'Ratio Data'!AA18</f>
        <v>0.8936170212765957</v>
      </c>
    </row>
    <row r="10" spans="1:18" ht="12">
      <c r="A10" s="224" t="str">
        <f>'Ratio Data'!A19</f>
        <v>ACH</v>
      </c>
      <c r="B10" s="226">
        <f>'Ratio Data'!C19</f>
        <v>90</v>
      </c>
      <c r="C10" s="227">
        <f>'Ratio Data'!D19</f>
        <v>22</v>
      </c>
      <c r="D10" s="225">
        <f>'Ratio Data'!F19</f>
        <v>67</v>
      </c>
      <c r="E10" s="226">
        <f>'Ratio Data'!G19</f>
        <v>17</v>
      </c>
      <c r="F10" s="230">
        <f>'Ratio Data'!H19</f>
        <v>3.9411764705882355</v>
      </c>
      <c r="G10" s="225">
        <f>'Ratio Data'!M19</f>
        <v>35</v>
      </c>
      <c r="H10" s="226">
        <f>'Ratio Data'!N19</f>
        <v>18</v>
      </c>
      <c r="I10" s="230">
        <f>'Ratio Data'!O19</f>
        <v>1.9444444444444444</v>
      </c>
      <c r="J10" s="225">
        <f>'Ratio Data'!Q19</f>
        <v>37</v>
      </c>
      <c r="K10" s="226">
        <f>'Ratio Data'!R19</f>
        <v>27</v>
      </c>
      <c r="L10" s="230">
        <f>'Ratio Data'!S19</f>
        <v>1.3703703703703705</v>
      </c>
      <c r="M10" s="225">
        <f>'Ratio Data'!U19</f>
        <v>32</v>
      </c>
      <c r="N10" s="226">
        <f>'Ratio Data'!V19</f>
        <v>31</v>
      </c>
      <c r="O10" s="230">
        <f>'Ratio Data'!W19</f>
        <v>1.032258064516129</v>
      </c>
      <c r="P10" s="225">
        <f>'Ratio Data'!Y19</f>
        <v>42</v>
      </c>
      <c r="Q10" s="226">
        <f>'Ratio Data'!Z19</f>
        <v>47</v>
      </c>
      <c r="R10" s="230">
        <f>'Ratio Data'!AA19</f>
        <v>0.8936170212765957</v>
      </c>
    </row>
    <row r="11" spans="1:18" ht="12">
      <c r="A11" s="224" t="str">
        <f>'Ratio Data'!A20</f>
        <v>ACL</v>
      </c>
      <c r="B11" s="226">
        <f>'Ratio Data'!C20</f>
        <v>100</v>
      </c>
      <c r="C11" s="227">
        <f>'Ratio Data'!D20</f>
        <v>22</v>
      </c>
      <c r="D11" s="225">
        <f>'Ratio Data'!F20</f>
        <v>66</v>
      </c>
      <c r="E11" s="226">
        <f>'Ratio Data'!G20</f>
        <v>18</v>
      </c>
      <c r="F11" s="230">
        <f>'Ratio Data'!H20</f>
        <v>3.6666666666666665</v>
      </c>
      <c r="G11" s="225">
        <f>'Ratio Data'!M20</f>
        <v>35</v>
      </c>
      <c r="H11" s="226">
        <f>'Ratio Data'!N20</f>
        <v>18</v>
      </c>
      <c r="I11" s="230">
        <f>'Ratio Data'!O20</f>
        <v>1.9444444444444444</v>
      </c>
      <c r="J11" s="225">
        <f>'Ratio Data'!Q20</f>
        <v>37</v>
      </c>
      <c r="K11" s="226">
        <f>'Ratio Data'!R20</f>
        <v>27</v>
      </c>
      <c r="L11" s="230">
        <f>'Ratio Data'!S20</f>
        <v>1.3703703703703705</v>
      </c>
      <c r="M11" s="225">
        <f>'Ratio Data'!U20</f>
        <v>32</v>
      </c>
      <c r="N11" s="226">
        <f>'Ratio Data'!V20</f>
        <v>31</v>
      </c>
      <c r="O11" s="230">
        <f>'Ratio Data'!W20</f>
        <v>1.032258064516129</v>
      </c>
      <c r="P11" s="225">
        <f>'Ratio Data'!Y20</f>
        <v>38</v>
      </c>
      <c r="Q11" s="226">
        <f>'Ratio Data'!Z20</f>
        <v>51</v>
      </c>
      <c r="R11" s="230">
        <f>'Ratio Data'!AA20</f>
        <v>0.7450980392156863</v>
      </c>
    </row>
    <row r="12" spans="1:18" ht="12">
      <c r="A12" s="224" t="str">
        <f>'Ratio Data'!A21</f>
        <v>ACN</v>
      </c>
      <c r="B12" s="226">
        <f>'Ratio Data'!C21</f>
        <v>90</v>
      </c>
      <c r="C12" s="227">
        <f>'Ratio Data'!D21</f>
        <v>22</v>
      </c>
      <c r="D12" s="225">
        <f>'Ratio Data'!F21</f>
        <v>66</v>
      </c>
      <c r="E12" s="226">
        <f>'Ratio Data'!G21</f>
        <v>18</v>
      </c>
      <c r="F12" s="230">
        <f>'Ratio Data'!H21</f>
        <v>3.6666666666666665</v>
      </c>
      <c r="G12" s="225">
        <f>'Ratio Data'!M21</f>
        <v>35</v>
      </c>
      <c r="H12" s="226">
        <f>'Ratio Data'!N21</f>
        <v>18</v>
      </c>
      <c r="I12" s="230">
        <f>'Ratio Data'!O21</f>
        <v>1.9444444444444444</v>
      </c>
      <c r="J12" s="225">
        <f>'Ratio Data'!Q21</f>
        <v>37</v>
      </c>
      <c r="K12" s="226">
        <f>'Ratio Data'!R21</f>
        <v>27</v>
      </c>
      <c r="L12" s="230">
        <f>'Ratio Data'!S21</f>
        <v>1.3703703703703705</v>
      </c>
      <c r="M12" s="225">
        <f>'Ratio Data'!U21</f>
        <v>32</v>
      </c>
      <c r="N12" s="226">
        <f>'Ratio Data'!V21</f>
        <v>31</v>
      </c>
      <c r="O12" s="230">
        <f>'Ratio Data'!W21</f>
        <v>1.032258064516129</v>
      </c>
      <c r="P12" s="225">
        <f>'Ratio Data'!Y21</f>
        <v>38</v>
      </c>
      <c r="Q12" s="226">
        <f>'Ratio Data'!Z21</f>
        <v>51</v>
      </c>
      <c r="R12" s="230">
        <f>'Ratio Data'!AA21</f>
        <v>0.7450980392156863</v>
      </c>
    </row>
    <row r="13" spans="1:18" ht="12">
      <c r="A13" s="224" t="str">
        <f>'Ratio Data'!A22</f>
        <v>AEN</v>
      </c>
      <c r="B13" s="226">
        <f>'Ratio Data'!C22</f>
        <v>90</v>
      </c>
      <c r="C13" s="227">
        <f>'Ratio Data'!D22</f>
        <v>22</v>
      </c>
      <c r="D13" s="225">
        <f>'Ratio Data'!F22</f>
        <v>66</v>
      </c>
      <c r="E13" s="226">
        <f>'Ratio Data'!G22</f>
        <v>18</v>
      </c>
      <c r="F13" s="230">
        <f>'Ratio Data'!H22</f>
        <v>3.6666666666666665</v>
      </c>
      <c r="G13" s="225">
        <f>'Ratio Data'!M22</f>
        <v>36</v>
      </c>
      <c r="H13" s="226">
        <f>'Ratio Data'!N22</f>
        <v>17</v>
      </c>
      <c r="I13" s="230">
        <f>'Ratio Data'!O22</f>
        <v>2.1176470588235294</v>
      </c>
      <c r="J13" s="225">
        <f>'Ratio Data'!Q22</f>
        <v>39</v>
      </c>
      <c r="K13" s="226">
        <f>'Ratio Data'!R22</f>
        <v>27</v>
      </c>
      <c r="L13" s="230">
        <f>'Ratio Data'!S22</f>
        <v>1.4444444444444444</v>
      </c>
      <c r="M13" s="225">
        <f>'Ratio Data'!U22</f>
        <v>35</v>
      </c>
      <c r="N13" s="226">
        <f>'Ratio Data'!V22</f>
        <v>31</v>
      </c>
      <c r="O13" s="230">
        <f>'Ratio Data'!W22</f>
        <v>1.1290322580645162</v>
      </c>
      <c r="P13" s="225">
        <f>'Ratio Data'!Y22</f>
        <v>42</v>
      </c>
      <c r="Q13" s="226">
        <f>'Ratio Data'!Z22</f>
        <v>47</v>
      </c>
      <c r="R13" s="230">
        <f>'Ratio Data'!AA22</f>
        <v>0.8936170212765957</v>
      </c>
    </row>
    <row r="14" spans="1:18" ht="12">
      <c r="A14" s="224" t="str">
        <f>'Ratio Data'!A23</f>
        <v>AGB</v>
      </c>
      <c r="B14" s="226">
        <f>'Ratio Data'!C23</f>
        <v>100</v>
      </c>
      <c r="C14" s="227">
        <f>'Ratio Data'!D23</f>
        <v>24</v>
      </c>
      <c r="D14" s="225">
        <f>'Ratio Data'!F23</f>
        <v>66</v>
      </c>
      <c r="E14" s="226">
        <f>'Ratio Data'!G23</f>
        <v>18</v>
      </c>
      <c r="F14" s="230">
        <f>'Ratio Data'!H23</f>
        <v>3.6666666666666665</v>
      </c>
      <c r="G14" s="225">
        <f>'Ratio Data'!M23</f>
        <v>36</v>
      </c>
      <c r="H14" s="226">
        <f>'Ratio Data'!N23</f>
        <v>17</v>
      </c>
      <c r="I14" s="230">
        <f>'Ratio Data'!O23</f>
        <v>2.1176470588235294</v>
      </c>
      <c r="J14" s="225">
        <f>'Ratio Data'!Q23</f>
        <v>39</v>
      </c>
      <c r="K14" s="226">
        <f>'Ratio Data'!R23</f>
        <v>27</v>
      </c>
      <c r="L14" s="230">
        <f>'Ratio Data'!S23</f>
        <v>1.4444444444444444</v>
      </c>
      <c r="M14" s="225">
        <f>'Ratio Data'!U23</f>
        <v>35</v>
      </c>
      <c r="N14" s="226">
        <f>'Ratio Data'!V23</f>
        <v>31</v>
      </c>
      <c r="O14" s="230">
        <f>'Ratio Data'!W23</f>
        <v>1.1290322580645162</v>
      </c>
      <c r="P14" s="225">
        <f>'Ratio Data'!Y23</f>
        <v>31</v>
      </c>
      <c r="Q14" s="226">
        <f>'Ratio Data'!Z23</f>
        <v>34</v>
      </c>
      <c r="R14" s="230">
        <f>'Ratio Data'!AA23</f>
        <v>0.9117647058823529</v>
      </c>
    </row>
    <row r="15" spans="1:18" ht="12">
      <c r="A15" s="224" t="str">
        <f>'Ratio Data'!A24</f>
        <v>AGS*</v>
      </c>
      <c r="B15" s="226">
        <f>'Ratio Data'!C24</f>
        <v>90</v>
      </c>
      <c r="C15" s="227">
        <f>'Ratio Data'!D24</f>
        <v>22</v>
      </c>
      <c r="D15" s="225">
        <f>'Ratio Data'!F24</f>
        <v>67</v>
      </c>
      <c r="E15" s="226">
        <f>'Ratio Data'!G24</f>
        <v>17</v>
      </c>
      <c r="F15" s="230">
        <f>'Ratio Data'!H24</f>
        <v>3.9411764705882355</v>
      </c>
      <c r="G15" s="225">
        <f>'Ratio Data'!M24</f>
        <v>35</v>
      </c>
      <c r="H15" s="226">
        <f>'Ratio Data'!N24</f>
        <v>18</v>
      </c>
      <c r="I15" s="230">
        <f>'Ratio Data'!O24</f>
        <v>1.9444444444444444</v>
      </c>
      <c r="J15" s="225">
        <f>'Ratio Data'!Q24</f>
        <v>36</v>
      </c>
      <c r="K15" s="226">
        <f>'Ratio Data'!R24</f>
        <v>28</v>
      </c>
      <c r="L15" s="230">
        <f>'Ratio Data'!S24</f>
        <v>1.2857142857142858</v>
      </c>
      <c r="M15" s="225">
        <f>'Ratio Data'!U24</f>
        <v>30</v>
      </c>
      <c r="N15" s="226">
        <f>'Ratio Data'!V24</f>
        <v>33</v>
      </c>
      <c r="O15" s="230">
        <f>'Ratio Data'!W24</f>
        <v>0.9090909090909091</v>
      </c>
      <c r="P15" s="225">
        <f>'Ratio Data'!Y24</f>
        <v>38</v>
      </c>
      <c r="Q15" s="226">
        <f>'Ratio Data'!Z24</f>
        <v>51</v>
      </c>
      <c r="R15" s="230">
        <f>'Ratio Data'!AA24</f>
        <v>0.7450980392156863</v>
      </c>
    </row>
    <row r="16" spans="1:18" ht="12">
      <c r="A16" s="224" t="str">
        <f>'Ratio Data'!A25</f>
        <v>AMC</v>
      </c>
      <c r="B16" s="226">
        <f>'Ratio Data'!C25</f>
        <v>100</v>
      </c>
      <c r="C16" s="227">
        <f>'Ratio Data'!D25</f>
        <v>24</v>
      </c>
      <c r="D16" s="225">
        <f>'Ratio Data'!F25</f>
        <v>66</v>
      </c>
      <c r="E16" s="226">
        <f>'Ratio Data'!G25</f>
        <v>18</v>
      </c>
      <c r="F16" s="230">
        <f>'Ratio Data'!H25</f>
        <v>3.6666666666666665</v>
      </c>
      <c r="G16" s="225">
        <f>'Ratio Data'!M25</f>
        <v>35</v>
      </c>
      <c r="H16" s="226">
        <f>'Ratio Data'!N25</f>
        <v>18</v>
      </c>
      <c r="I16" s="230">
        <f>'Ratio Data'!O25</f>
        <v>1.9444444444444444</v>
      </c>
      <c r="J16" s="225">
        <f>'Ratio Data'!Q25</f>
        <v>36</v>
      </c>
      <c r="K16" s="226">
        <f>'Ratio Data'!R25</f>
        <v>28</v>
      </c>
      <c r="L16" s="230">
        <f>'Ratio Data'!S25</f>
        <v>1.2857142857142858</v>
      </c>
      <c r="M16" s="225">
        <f>'Ratio Data'!U25</f>
        <v>31</v>
      </c>
      <c r="N16" s="226">
        <f>'Ratio Data'!V25</f>
        <v>32</v>
      </c>
      <c r="O16" s="230">
        <f>'Ratio Data'!W25</f>
        <v>0.96875</v>
      </c>
      <c r="P16" s="225">
        <f>'Ratio Data'!Y25</f>
        <v>33</v>
      </c>
      <c r="Q16" s="226">
        <f>'Ratio Data'!Z25</f>
        <v>41</v>
      </c>
      <c r="R16" s="230">
        <f>'Ratio Data'!AA25</f>
        <v>0.8048780487804879</v>
      </c>
    </row>
    <row r="17" spans="1:18" ht="12">
      <c r="A17" s="224" t="str">
        <f>'Ratio Data'!A26</f>
        <v>AON</v>
      </c>
      <c r="B17" s="226">
        <f>'Ratio Data'!C26</f>
        <v>100</v>
      </c>
      <c r="C17" s="227">
        <f>'Ratio Data'!D26</f>
        <v>22</v>
      </c>
      <c r="D17" s="225">
        <f>'Ratio Data'!F26</f>
        <v>66</v>
      </c>
      <c r="E17" s="226">
        <f>'Ratio Data'!G26</f>
        <v>18</v>
      </c>
      <c r="F17" s="230">
        <f>'Ratio Data'!H26</f>
        <v>3.6666666666666665</v>
      </c>
      <c r="G17" s="225">
        <f>'Ratio Data'!M26</f>
        <v>35</v>
      </c>
      <c r="H17" s="226">
        <f>'Ratio Data'!N26</f>
        <v>18</v>
      </c>
      <c r="I17" s="230">
        <f>'Ratio Data'!O26</f>
        <v>1.9444444444444444</v>
      </c>
      <c r="J17" s="225">
        <f>'Ratio Data'!Q26</f>
        <v>37</v>
      </c>
      <c r="K17" s="226">
        <f>'Ratio Data'!R26</f>
        <v>27</v>
      </c>
      <c r="L17" s="230">
        <f>'Ratio Data'!S26</f>
        <v>1.3703703703703705</v>
      </c>
      <c r="M17" s="225">
        <f>'Ratio Data'!U26</f>
        <v>32</v>
      </c>
      <c r="N17" s="226">
        <f>'Ratio Data'!V26</f>
        <v>31</v>
      </c>
      <c r="O17" s="230">
        <f>'Ratio Data'!W26</f>
        <v>1.032258064516129</v>
      </c>
      <c r="P17" s="225">
        <f>'Ratio Data'!Y26</f>
        <v>38</v>
      </c>
      <c r="Q17" s="226">
        <f>'Ratio Data'!Z26</f>
        <v>51</v>
      </c>
      <c r="R17" s="230">
        <f>'Ratio Data'!AA26</f>
        <v>0.7450980392156863</v>
      </c>
    </row>
    <row r="18" spans="1:18" ht="12">
      <c r="A18" s="224" t="str">
        <f>'Ratio Data'!A27</f>
        <v>AOP**</v>
      </c>
      <c r="B18" s="226">
        <f>'Ratio Data'!C27</f>
        <v>90</v>
      </c>
      <c r="C18" s="227">
        <f>'Ratio Data'!D27</f>
        <v>22</v>
      </c>
      <c r="D18" s="225">
        <f>'Ratio Data'!F27</f>
        <v>67</v>
      </c>
      <c r="E18" s="226">
        <f>'Ratio Data'!G27</f>
        <v>17</v>
      </c>
      <c r="F18" s="230">
        <f>'Ratio Data'!H27</f>
        <v>3.9411764705882355</v>
      </c>
      <c r="G18" s="225">
        <f>'Ratio Data'!M27</f>
        <v>35</v>
      </c>
      <c r="H18" s="226">
        <f>'Ratio Data'!N27</f>
        <v>18</v>
      </c>
      <c r="I18" s="230">
        <f>'Ratio Data'!O27</f>
        <v>1.9444444444444444</v>
      </c>
      <c r="J18" s="225">
        <f>'Ratio Data'!Q27</f>
        <v>37</v>
      </c>
      <c r="K18" s="226">
        <f>'Ratio Data'!R27</f>
        <v>27</v>
      </c>
      <c r="L18" s="230">
        <f>'Ratio Data'!S27</f>
        <v>1.3703703703703705</v>
      </c>
      <c r="M18" s="225">
        <f>'Ratio Data'!U27</f>
        <v>32</v>
      </c>
      <c r="N18" s="226">
        <f>'Ratio Data'!V27</f>
        <v>31</v>
      </c>
      <c r="O18" s="230">
        <f>'Ratio Data'!W27</f>
        <v>1.032258064516129</v>
      </c>
      <c r="P18" s="225">
        <f>'Ratio Data'!Y27</f>
        <v>38</v>
      </c>
      <c r="Q18" s="226">
        <f>'Ratio Data'!Z27</f>
        <v>51</v>
      </c>
      <c r="R18" s="230">
        <f>'Ratio Data'!AA27</f>
        <v>0.7450980392156863</v>
      </c>
    </row>
    <row r="19" spans="1:18" ht="12">
      <c r="A19" s="224" t="str">
        <f>'Ratio Data'!A28</f>
        <v>APW</v>
      </c>
      <c r="B19" s="226">
        <f>'Ratio Data'!C28</f>
        <v>100</v>
      </c>
      <c r="C19" s="227">
        <f>'Ratio Data'!D28</f>
        <v>22</v>
      </c>
      <c r="D19" s="225">
        <f>'Ratio Data'!F28</f>
        <v>66</v>
      </c>
      <c r="E19" s="226">
        <f>'Ratio Data'!G28</f>
        <v>18</v>
      </c>
      <c r="F19" s="230">
        <f>'Ratio Data'!H28</f>
        <v>3.6666666666666665</v>
      </c>
      <c r="G19" s="225">
        <f>'Ratio Data'!M28</f>
        <v>35</v>
      </c>
      <c r="H19" s="226">
        <f>'Ratio Data'!N28</f>
        <v>18</v>
      </c>
      <c r="I19" s="230">
        <f>'Ratio Data'!O28</f>
        <v>1.9444444444444444</v>
      </c>
      <c r="J19" s="225">
        <f>'Ratio Data'!Q28</f>
        <v>37</v>
      </c>
      <c r="K19" s="226">
        <f>'Ratio Data'!R28</f>
        <v>27</v>
      </c>
      <c r="L19" s="230">
        <f>'Ratio Data'!S28</f>
        <v>1.3703703703703705</v>
      </c>
      <c r="M19" s="225">
        <f>'Ratio Data'!U28</f>
        <v>32</v>
      </c>
      <c r="N19" s="226">
        <f>'Ratio Data'!V28</f>
        <v>31</v>
      </c>
      <c r="O19" s="230">
        <f>'Ratio Data'!W28</f>
        <v>1.032258064516129</v>
      </c>
      <c r="P19" s="225">
        <f>'Ratio Data'!Y28</f>
        <v>34</v>
      </c>
      <c r="Q19" s="226">
        <f>'Ratio Data'!Z28</f>
        <v>40</v>
      </c>
      <c r="R19" s="230">
        <f>'Ratio Data'!AA28</f>
        <v>0.85</v>
      </c>
    </row>
    <row r="20" spans="1:18" ht="12">
      <c r="A20" s="224" t="str">
        <f>'Ratio Data'!A29</f>
        <v>ASF</v>
      </c>
      <c r="B20" s="226">
        <f>'Ratio Data'!C29</f>
        <v>90</v>
      </c>
      <c r="C20" s="227">
        <f>'Ratio Data'!D29</f>
        <v>22</v>
      </c>
      <c r="D20" s="225">
        <f>'Ratio Data'!F29</f>
        <v>66</v>
      </c>
      <c r="E20" s="226">
        <f>'Ratio Data'!G29</f>
        <v>18</v>
      </c>
      <c r="F20" s="230">
        <f>'Ratio Data'!H29</f>
        <v>3.6666666666666665</v>
      </c>
      <c r="G20" s="225">
        <f>'Ratio Data'!M29</f>
        <v>35</v>
      </c>
      <c r="H20" s="226">
        <f>'Ratio Data'!N29</f>
        <v>18</v>
      </c>
      <c r="I20" s="230">
        <f>'Ratio Data'!O29</f>
        <v>1.9444444444444444</v>
      </c>
      <c r="J20" s="225">
        <f>'Ratio Data'!Q29</f>
        <v>37</v>
      </c>
      <c r="K20" s="226">
        <f>'Ratio Data'!R29</f>
        <v>27</v>
      </c>
      <c r="L20" s="230">
        <f>'Ratio Data'!S29</f>
        <v>1.3703703703703705</v>
      </c>
      <c r="M20" s="225">
        <f>'Ratio Data'!U29</f>
        <v>32</v>
      </c>
      <c r="N20" s="226">
        <f>'Ratio Data'!V29</f>
        <v>31</v>
      </c>
      <c r="O20" s="230">
        <f>'Ratio Data'!W29</f>
        <v>1.032258064516129</v>
      </c>
      <c r="P20" s="225">
        <f>'Ratio Data'!Y29</f>
        <v>38</v>
      </c>
      <c r="Q20" s="226">
        <f>'Ratio Data'!Z29</f>
        <v>51</v>
      </c>
      <c r="R20" s="230">
        <f>'Ratio Data'!AA29</f>
        <v>0.7450980392156863</v>
      </c>
    </row>
    <row r="21" spans="1:18" ht="12">
      <c r="A21" s="224" t="str">
        <f>'Ratio Data'!A30</f>
        <v>ATH</v>
      </c>
      <c r="B21" s="226">
        <f>'Ratio Data'!C30</f>
        <v>100</v>
      </c>
      <c r="C21" s="227">
        <f>'Ratio Data'!D30</f>
        <v>22</v>
      </c>
      <c r="D21" s="225">
        <f>'Ratio Data'!F30</f>
        <v>66</v>
      </c>
      <c r="E21" s="226">
        <f>'Ratio Data'!G30</f>
        <v>18</v>
      </c>
      <c r="F21" s="230">
        <f>'Ratio Data'!H30</f>
        <v>3.6666666666666665</v>
      </c>
      <c r="G21" s="225">
        <f>'Ratio Data'!M30</f>
        <v>35</v>
      </c>
      <c r="H21" s="226">
        <f>'Ratio Data'!N30</f>
        <v>18</v>
      </c>
      <c r="I21" s="230">
        <f>'Ratio Data'!O30</f>
        <v>1.9444444444444444</v>
      </c>
      <c r="J21" s="225">
        <f>'Ratio Data'!Q30</f>
        <v>36</v>
      </c>
      <c r="K21" s="226">
        <f>'Ratio Data'!R30</f>
        <v>28</v>
      </c>
      <c r="L21" s="230">
        <f>'Ratio Data'!S30</f>
        <v>1.2857142857142858</v>
      </c>
      <c r="M21" s="225">
        <f>'Ratio Data'!U30</f>
        <v>30</v>
      </c>
      <c r="N21" s="226">
        <f>'Ratio Data'!V30</f>
        <v>33</v>
      </c>
      <c r="O21" s="230">
        <f>'Ratio Data'!W30</f>
        <v>0.9090909090909091</v>
      </c>
      <c r="P21" s="225">
        <f>'Ratio Data'!Y30</f>
        <v>38</v>
      </c>
      <c r="Q21" s="226">
        <f>'Ratio Data'!Z30</f>
        <v>51</v>
      </c>
      <c r="R21" s="230">
        <f>'Ratio Data'!AA30</f>
        <v>0.7450980392156863</v>
      </c>
    </row>
    <row r="22" spans="1:18" ht="12">
      <c r="A22" s="224" t="str">
        <f>'Ratio Data'!A31</f>
        <v>AUG</v>
      </c>
      <c r="B22" s="226">
        <f>'Ratio Data'!C31</f>
        <v>100</v>
      </c>
      <c r="C22" s="227">
        <f>'Ratio Data'!D31</f>
        <v>22</v>
      </c>
      <c r="D22" s="225">
        <f>'Ratio Data'!F31</f>
        <v>66</v>
      </c>
      <c r="E22" s="226">
        <f>'Ratio Data'!G31</f>
        <v>18</v>
      </c>
      <c r="F22" s="230">
        <f>'Ratio Data'!H31</f>
        <v>3.6666666666666665</v>
      </c>
      <c r="G22" s="225">
        <f>'Ratio Data'!M31</f>
        <v>35</v>
      </c>
      <c r="H22" s="226">
        <f>'Ratio Data'!N31</f>
        <v>18</v>
      </c>
      <c r="I22" s="230">
        <f>'Ratio Data'!O31</f>
        <v>1.9444444444444444</v>
      </c>
      <c r="J22" s="225">
        <f>'Ratio Data'!Q31</f>
        <v>39</v>
      </c>
      <c r="K22" s="226">
        <f>'Ratio Data'!R31</f>
        <v>27</v>
      </c>
      <c r="L22" s="230">
        <f>'Ratio Data'!S31</f>
        <v>1.4444444444444444</v>
      </c>
      <c r="M22" s="225">
        <f>'Ratio Data'!U31</f>
        <v>35</v>
      </c>
      <c r="N22" s="226">
        <f>'Ratio Data'!V31</f>
        <v>31</v>
      </c>
      <c r="O22" s="230">
        <f>'Ratio Data'!W31</f>
        <v>1.1290322580645162</v>
      </c>
      <c r="P22" s="225">
        <f>'Ratio Data'!Y31</f>
        <v>42</v>
      </c>
      <c r="Q22" s="226">
        <f>'Ratio Data'!Z31</f>
        <v>47</v>
      </c>
      <c r="R22" s="230">
        <f>'Ratio Data'!AA31</f>
        <v>0.8936170212765957</v>
      </c>
    </row>
    <row r="23" spans="1:18" ht="12">
      <c r="A23" s="224" t="str">
        <f>'Ratio Data'!A32</f>
        <v>AVX</v>
      </c>
      <c r="B23" s="226">
        <f>'Ratio Data'!C32</f>
        <v>90</v>
      </c>
      <c r="C23" s="227">
        <f>'Ratio Data'!D32</f>
        <v>22</v>
      </c>
      <c r="D23" s="225">
        <f>'Ratio Data'!F32</f>
        <v>68</v>
      </c>
      <c r="E23" s="226">
        <f>'Ratio Data'!G32</f>
        <v>16</v>
      </c>
      <c r="F23" s="230">
        <f>'Ratio Data'!H32</f>
        <v>4.25</v>
      </c>
      <c r="G23" s="225">
        <f>'Ratio Data'!M32</f>
        <v>35</v>
      </c>
      <c r="H23" s="226">
        <f>'Ratio Data'!N32</f>
        <v>18</v>
      </c>
      <c r="I23" s="230">
        <f>'Ratio Data'!O32</f>
        <v>1.9444444444444444</v>
      </c>
      <c r="J23" s="225">
        <f>'Ratio Data'!Q32</f>
        <v>36</v>
      </c>
      <c r="K23" s="226">
        <f>'Ratio Data'!R32</f>
        <v>28</v>
      </c>
      <c r="L23" s="230">
        <f>'Ratio Data'!S32</f>
        <v>1.2857142857142858</v>
      </c>
      <c r="M23" s="225">
        <f>'Ratio Data'!U32</f>
        <v>30</v>
      </c>
      <c r="N23" s="226">
        <f>'Ratio Data'!V32</f>
        <v>33</v>
      </c>
      <c r="O23" s="230">
        <f>'Ratio Data'!W32</f>
        <v>0.9090909090909091</v>
      </c>
      <c r="P23" s="225">
        <f>'Ratio Data'!Y32</f>
        <v>38</v>
      </c>
      <c r="Q23" s="226">
        <f>'Ratio Data'!Z32</f>
        <v>51</v>
      </c>
      <c r="R23" s="230">
        <f>'Ratio Data'!AA32</f>
        <v>0.7450980392156863</v>
      </c>
    </row>
    <row r="24" spans="1:18" ht="12">
      <c r="A24" s="224" t="str">
        <f>'Ratio Data'!A33</f>
        <v>AWY</v>
      </c>
      <c r="B24" s="226">
        <f>'Ratio Data'!C33</f>
        <v>90</v>
      </c>
      <c r="C24" s="227">
        <f>'Ratio Data'!D33</f>
        <v>22</v>
      </c>
      <c r="D24" s="225">
        <f>'Ratio Data'!F33</f>
        <v>67</v>
      </c>
      <c r="E24" s="226">
        <f>'Ratio Data'!G33</f>
        <v>17</v>
      </c>
      <c r="F24" s="230">
        <f>'Ratio Data'!H33</f>
        <v>3.9411764705882355</v>
      </c>
      <c r="G24" s="225">
        <f>'Ratio Data'!M33</f>
        <v>35</v>
      </c>
      <c r="H24" s="226">
        <f>'Ratio Data'!N33</f>
        <v>18</v>
      </c>
      <c r="I24" s="230">
        <f>'Ratio Data'!O33</f>
        <v>1.9444444444444444</v>
      </c>
      <c r="J24" s="225">
        <f>'Ratio Data'!Q33</f>
        <v>39</v>
      </c>
      <c r="K24" s="226">
        <f>'Ratio Data'!R33</f>
        <v>27</v>
      </c>
      <c r="L24" s="230">
        <f>'Ratio Data'!S33</f>
        <v>1.4444444444444444</v>
      </c>
      <c r="M24" s="225">
        <f>'Ratio Data'!U33</f>
        <v>35</v>
      </c>
      <c r="N24" s="226">
        <f>'Ratio Data'!V33</f>
        <v>31</v>
      </c>
      <c r="O24" s="230">
        <f>'Ratio Data'!W33</f>
        <v>1.1290322580645162</v>
      </c>
      <c r="P24" s="225">
        <f>'Ratio Data'!Y33</f>
        <v>42</v>
      </c>
      <c r="Q24" s="226">
        <f>'Ratio Data'!Z33</f>
        <v>47</v>
      </c>
      <c r="R24" s="230">
        <f>'Ratio Data'!AA33</f>
        <v>0.8936170212765957</v>
      </c>
    </row>
    <row r="25" spans="1:18" ht="12">
      <c r="A25" s="224" t="str">
        <f>'Ratio Data'!A34</f>
        <v>CHB</v>
      </c>
      <c r="B25" s="226">
        <f>'Ratio Data'!C34</f>
        <v>100</v>
      </c>
      <c r="C25" s="227">
        <f>'Ratio Data'!D34</f>
        <v>22</v>
      </c>
      <c r="D25" s="225">
        <f>'Ratio Data'!F34</f>
        <v>66</v>
      </c>
      <c r="E25" s="226">
        <f>'Ratio Data'!G34</f>
        <v>18</v>
      </c>
      <c r="F25" s="230">
        <f>'Ratio Data'!H34</f>
        <v>3.6666666666666665</v>
      </c>
      <c r="G25" s="225">
        <f>'Ratio Data'!M34</f>
        <v>35</v>
      </c>
      <c r="H25" s="226">
        <f>'Ratio Data'!N34</f>
        <v>18</v>
      </c>
      <c r="I25" s="230">
        <f>'Ratio Data'!O34</f>
        <v>1.9444444444444444</v>
      </c>
      <c r="J25" s="225">
        <f>'Ratio Data'!Q34</f>
        <v>37</v>
      </c>
      <c r="K25" s="226">
        <f>'Ratio Data'!R34</f>
        <v>27</v>
      </c>
      <c r="L25" s="230">
        <f>'Ratio Data'!S34</f>
        <v>1.3703703703703705</v>
      </c>
      <c r="M25" s="225">
        <f>'Ratio Data'!U34</f>
        <v>32</v>
      </c>
      <c r="N25" s="226">
        <f>'Ratio Data'!V34</f>
        <v>31</v>
      </c>
      <c r="O25" s="230">
        <f>'Ratio Data'!W34</f>
        <v>1.032258064516129</v>
      </c>
      <c r="P25" s="225">
        <f>'Ratio Data'!Y34</f>
        <v>34</v>
      </c>
      <c r="Q25" s="226">
        <f>'Ratio Data'!Z34</f>
        <v>40</v>
      </c>
      <c r="R25" s="230">
        <f>'Ratio Data'!AA34</f>
        <v>0.85</v>
      </c>
    </row>
    <row r="26" spans="1:18" ht="12">
      <c r="A26" s="224" t="str">
        <f>'Ratio Data'!A35</f>
        <v>CHD</v>
      </c>
      <c r="B26" s="226">
        <f>'Ratio Data'!C35</f>
        <v>100</v>
      </c>
      <c r="C26" s="227">
        <f>'Ratio Data'!D35</f>
        <v>22</v>
      </c>
      <c r="D26" s="225">
        <f>'Ratio Data'!F35</f>
        <v>66</v>
      </c>
      <c r="E26" s="226">
        <f>'Ratio Data'!G35</f>
        <v>18</v>
      </c>
      <c r="F26" s="230">
        <f>'Ratio Data'!H35</f>
        <v>3.6666666666666665</v>
      </c>
      <c r="G26" s="225">
        <f>'Ratio Data'!M35</f>
        <v>35</v>
      </c>
      <c r="H26" s="226">
        <f>'Ratio Data'!N35</f>
        <v>18</v>
      </c>
      <c r="I26" s="230">
        <f>'Ratio Data'!O35</f>
        <v>1.9444444444444444</v>
      </c>
      <c r="J26" s="225">
        <f>'Ratio Data'!Q35</f>
        <v>36</v>
      </c>
      <c r="K26" s="226">
        <f>'Ratio Data'!R35</f>
        <v>28</v>
      </c>
      <c r="L26" s="230">
        <f>'Ratio Data'!S35</f>
        <v>1.2857142857142858</v>
      </c>
      <c r="M26" s="225">
        <f>'Ratio Data'!U35</f>
        <v>30</v>
      </c>
      <c r="N26" s="226">
        <f>'Ratio Data'!V35</f>
        <v>33</v>
      </c>
      <c r="O26" s="230">
        <f>'Ratio Data'!W35</f>
        <v>0.9090909090909091</v>
      </c>
      <c r="P26" s="225">
        <f>'Ratio Data'!Y35</f>
        <v>38</v>
      </c>
      <c r="Q26" s="226">
        <f>'Ratio Data'!Z35</f>
        <v>51</v>
      </c>
      <c r="R26" s="230">
        <f>'Ratio Data'!AA35</f>
        <v>0.7450980392156863</v>
      </c>
    </row>
    <row r="27" spans="1:18" ht="12">
      <c r="A27" s="224" t="str">
        <f>'Ratio Data'!A36</f>
        <v>CHE</v>
      </c>
      <c r="B27" s="226">
        <f>'Ratio Data'!C36</f>
        <v>100</v>
      </c>
      <c r="C27" s="227">
        <f>'Ratio Data'!D36</f>
        <v>24</v>
      </c>
      <c r="D27" s="225">
        <f>'Ratio Data'!F36</f>
        <v>66</v>
      </c>
      <c r="E27" s="226">
        <f>'Ratio Data'!G36</f>
        <v>18</v>
      </c>
      <c r="F27" s="230">
        <f>'Ratio Data'!H36</f>
        <v>3.6666666666666665</v>
      </c>
      <c r="G27" s="225">
        <f>'Ratio Data'!M36</f>
        <v>35</v>
      </c>
      <c r="H27" s="226">
        <f>'Ratio Data'!N36</f>
        <v>18</v>
      </c>
      <c r="I27" s="230">
        <f>'Ratio Data'!O36</f>
        <v>1.9444444444444444</v>
      </c>
      <c r="J27" s="225">
        <f>'Ratio Data'!Q36</f>
        <v>36</v>
      </c>
      <c r="K27" s="226">
        <f>'Ratio Data'!R36</f>
        <v>28</v>
      </c>
      <c r="L27" s="230">
        <f>'Ratio Data'!S36</f>
        <v>1.2857142857142858</v>
      </c>
      <c r="M27" s="225">
        <f>'Ratio Data'!U36</f>
        <v>31</v>
      </c>
      <c r="N27" s="226">
        <f>'Ratio Data'!V36</f>
        <v>32</v>
      </c>
      <c r="O27" s="230">
        <f>'Ratio Data'!W36</f>
        <v>0.96875</v>
      </c>
      <c r="P27" s="225">
        <f>'Ratio Data'!Y36</f>
        <v>33</v>
      </c>
      <c r="Q27" s="226">
        <f>'Ratio Data'!Z36</f>
        <v>41</v>
      </c>
      <c r="R27" s="230">
        <f>'Ratio Data'!AA36</f>
        <v>0.8048780487804879</v>
      </c>
    </row>
    <row r="28" spans="1:18" ht="12">
      <c r="A28" s="224" t="str">
        <f>'Ratio Data'!A37</f>
        <v>DFN</v>
      </c>
      <c r="B28" s="226">
        <f>'Ratio Data'!C37</f>
        <v>100</v>
      </c>
      <c r="C28" s="227">
        <f>'Ratio Data'!D37</f>
        <v>22</v>
      </c>
      <c r="D28" s="225">
        <f>'Ratio Data'!F37</f>
        <v>66</v>
      </c>
      <c r="E28" s="226">
        <f>'Ratio Data'!G37</f>
        <v>18</v>
      </c>
      <c r="F28" s="230">
        <f>'Ratio Data'!H37</f>
        <v>3.6666666666666665</v>
      </c>
      <c r="G28" s="225">
        <f>'Ratio Data'!M37</f>
        <v>35</v>
      </c>
      <c r="H28" s="226">
        <f>'Ratio Data'!N37</f>
        <v>18</v>
      </c>
      <c r="I28" s="230">
        <f>'Ratio Data'!O37</f>
        <v>1.9444444444444444</v>
      </c>
      <c r="J28" s="225">
        <f>'Ratio Data'!Q37</f>
        <v>37</v>
      </c>
      <c r="K28" s="226">
        <f>'Ratio Data'!R37</f>
        <v>27</v>
      </c>
      <c r="L28" s="230">
        <f>'Ratio Data'!S37</f>
        <v>1.3703703703703705</v>
      </c>
      <c r="M28" s="225">
        <f>'Ratio Data'!U37</f>
        <v>32</v>
      </c>
      <c r="N28" s="226">
        <f>'Ratio Data'!V37</f>
        <v>31</v>
      </c>
      <c r="O28" s="230">
        <f>'Ratio Data'!W37</f>
        <v>1.032258064516129</v>
      </c>
      <c r="P28" s="225">
        <f>'Ratio Data'!Y37</f>
        <v>34</v>
      </c>
      <c r="Q28" s="226">
        <f>'Ratio Data'!Z37</f>
        <v>40</v>
      </c>
      <c r="R28" s="230">
        <f>'Ratio Data'!AA37</f>
        <v>0.85</v>
      </c>
    </row>
    <row r="29" spans="1:18" ht="12">
      <c r="A29" s="224" t="str">
        <f>'Ratio Data'!A38</f>
        <v>DFP</v>
      </c>
      <c r="B29" s="226">
        <f>'Ratio Data'!C38</f>
        <v>100</v>
      </c>
      <c r="C29" s="227">
        <f>'Ratio Data'!D38</f>
        <v>22</v>
      </c>
      <c r="D29" s="225">
        <f>'Ratio Data'!F38</f>
        <v>66</v>
      </c>
      <c r="E29" s="226">
        <f>'Ratio Data'!G38</f>
        <v>18</v>
      </c>
      <c r="F29" s="230">
        <f>'Ratio Data'!H38</f>
        <v>3.6666666666666665</v>
      </c>
      <c r="G29" s="225">
        <f>'Ratio Data'!M38</f>
        <v>35</v>
      </c>
      <c r="H29" s="226">
        <f>'Ratio Data'!N38</f>
        <v>18</v>
      </c>
      <c r="I29" s="230">
        <f>'Ratio Data'!O38</f>
        <v>1.9444444444444444</v>
      </c>
      <c r="J29" s="225">
        <f>'Ratio Data'!Q38</f>
        <v>36</v>
      </c>
      <c r="K29" s="226">
        <f>'Ratio Data'!R38</f>
        <v>28</v>
      </c>
      <c r="L29" s="230">
        <f>'Ratio Data'!S38</f>
        <v>1.2857142857142858</v>
      </c>
      <c r="M29" s="225">
        <f>'Ratio Data'!U38</f>
        <v>30</v>
      </c>
      <c r="N29" s="226">
        <f>'Ratio Data'!V38</f>
        <v>33</v>
      </c>
      <c r="O29" s="230">
        <f>'Ratio Data'!W38</f>
        <v>0.9090909090909091</v>
      </c>
      <c r="P29" s="225">
        <f>'Ratio Data'!Y38</f>
        <v>38</v>
      </c>
      <c r="Q29" s="226">
        <f>'Ratio Data'!Z38</f>
        <v>51</v>
      </c>
      <c r="R29" s="230">
        <f>'Ratio Data'!AA38</f>
        <v>0.7450980392156863</v>
      </c>
    </row>
    <row r="30" spans="1:18" ht="12">
      <c r="A30" s="224" t="str">
        <f>'Ratio Data'!A39</f>
        <v>DFQ</v>
      </c>
      <c r="B30" s="226">
        <f>'Ratio Data'!C39</f>
        <v>100</v>
      </c>
      <c r="C30" s="227">
        <f>'Ratio Data'!D39</f>
        <v>24</v>
      </c>
      <c r="D30" s="225">
        <f>'Ratio Data'!F39</f>
        <v>66</v>
      </c>
      <c r="E30" s="226">
        <f>'Ratio Data'!G39</f>
        <v>18</v>
      </c>
      <c r="F30" s="230">
        <f>'Ratio Data'!H39</f>
        <v>3.6666666666666665</v>
      </c>
      <c r="G30" s="225">
        <f>'Ratio Data'!M39</f>
        <v>35</v>
      </c>
      <c r="H30" s="226">
        <f>'Ratio Data'!N39</f>
        <v>18</v>
      </c>
      <c r="I30" s="230">
        <f>'Ratio Data'!O39</f>
        <v>1.9444444444444444</v>
      </c>
      <c r="J30" s="225">
        <f>'Ratio Data'!Q39</f>
        <v>36</v>
      </c>
      <c r="K30" s="226">
        <f>'Ratio Data'!R39</f>
        <v>28</v>
      </c>
      <c r="L30" s="230">
        <f>'Ratio Data'!S39</f>
        <v>1.2857142857142858</v>
      </c>
      <c r="M30" s="225">
        <f>'Ratio Data'!U39</f>
        <v>31</v>
      </c>
      <c r="N30" s="226">
        <f>'Ratio Data'!V39</f>
        <v>32</v>
      </c>
      <c r="O30" s="230">
        <f>'Ratio Data'!W39</f>
        <v>0.96875</v>
      </c>
      <c r="P30" s="225">
        <f>'Ratio Data'!Y39</f>
        <v>33</v>
      </c>
      <c r="Q30" s="226">
        <f>'Ratio Data'!Z39</f>
        <v>41</v>
      </c>
      <c r="R30" s="230">
        <f>'Ratio Data'!AA39</f>
        <v>0.8048780487804879</v>
      </c>
    </row>
    <row r="31" spans="1:18" ht="12">
      <c r="A31" s="224" t="str">
        <f>'Ratio Data'!A40</f>
        <v>FF (&lt; 7/80)</v>
      </c>
      <c r="B31" s="226">
        <f>'Ratio Data'!C40</f>
        <v>90</v>
      </c>
      <c r="C31" s="227">
        <f>'Ratio Data'!D40</f>
        <v>22</v>
      </c>
      <c r="D31" s="225">
        <f>'Ratio Data'!F40</f>
        <v>74</v>
      </c>
      <c r="E31" s="226">
        <f>'Ratio Data'!G40</f>
        <v>19</v>
      </c>
      <c r="F31" s="230">
        <f>'Ratio Data'!H40</f>
        <v>3.8947368421052633</v>
      </c>
      <c r="G31" s="225">
        <f>'Ratio Data'!M40</f>
        <v>35</v>
      </c>
      <c r="H31" s="226">
        <f>'Ratio Data'!N40</f>
        <v>18</v>
      </c>
      <c r="I31" s="230">
        <f>'Ratio Data'!O40</f>
        <v>1.9444444444444444</v>
      </c>
      <c r="J31" s="225">
        <f>'Ratio Data'!Q40</f>
        <v>36</v>
      </c>
      <c r="K31" s="226">
        <f>'Ratio Data'!R40</f>
        <v>28</v>
      </c>
      <c r="L31" s="230">
        <f>'Ratio Data'!S40</f>
        <v>1.2857142857142858</v>
      </c>
      <c r="M31" s="225">
        <f>'Ratio Data'!U40</f>
        <v>31</v>
      </c>
      <c r="N31" s="226">
        <f>'Ratio Data'!V40</f>
        <v>32</v>
      </c>
      <c r="O31" s="230">
        <f>'Ratio Data'!W40</f>
        <v>0.96875</v>
      </c>
      <c r="P31" s="225">
        <f>'Ratio Data'!Y40</f>
        <v>44</v>
      </c>
      <c r="Q31" s="226">
        <f>'Ratio Data'!Z40</f>
        <v>58</v>
      </c>
      <c r="R31" s="230">
        <f>'Ratio Data'!AA40</f>
        <v>0.7586206896551724</v>
      </c>
    </row>
    <row r="32" spans="1:18" ht="12">
      <c r="A32" s="224" t="str">
        <f>'Ratio Data'!A41</f>
        <v>FF (&gt;= 7/80)</v>
      </c>
      <c r="B32" s="226">
        <f>'Ratio Data'!C41</f>
        <v>90</v>
      </c>
      <c r="C32" s="227">
        <f>'Ratio Data'!D41</f>
        <v>22</v>
      </c>
      <c r="D32" s="225">
        <f>'Ratio Data'!F41</f>
        <v>74</v>
      </c>
      <c r="E32" s="226">
        <f>'Ratio Data'!G41</f>
        <v>19</v>
      </c>
      <c r="F32" s="230">
        <f>'Ratio Data'!H41</f>
        <v>3.8947368421052633</v>
      </c>
      <c r="G32" s="225">
        <f>'Ratio Data'!M41</f>
        <v>35</v>
      </c>
      <c r="H32" s="226">
        <f>'Ratio Data'!N41</f>
        <v>18</v>
      </c>
      <c r="I32" s="230">
        <f>'Ratio Data'!O41</f>
        <v>1.9444444444444444</v>
      </c>
      <c r="J32" s="225">
        <f>'Ratio Data'!Q41</f>
        <v>36</v>
      </c>
      <c r="K32" s="226">
        <f>'Ratio Data'!R41</f>
        <v>28</v>
      </c>
      <c r="L32" s="230">
        <f>'Ratio Data'!S41</f>
        <v>1.2857142857142858</v>
      </c>
      <c r="M32" s="225">
        <f>'Ratio Data'!U41</f>
        <v>30</v>
      </c>
      <c r="N32" s="226">
        <f>'Ratio Data'!V41</f>
        <v>33</v>
      </c>
      <c r="O32" s="230">
        <f>'Ratio Data'!W41</f>
        <v>0.9090909090909091</v>
      </c>
      <c r="P32" s="225">
        <f>'Ratio Data'!Y41</f>
        <v>27</v>
      </c>
      <c r="Q32" s="226">
        <f>'Ratio Data'!Z41</f>
        <v>38</v>
      </c>
      <c r="R32" s="230">
        <f>'Ratio Data'!AA41</f>
        <v>0.7105263157894737</v>
      </c>
    </row>
    <row r="33" spans="1:18" ht="12">
      <c r="A33" s="224" t="str">
        <f>'Ratio Data'!A42</f>
        <v>FK</v>
      </c>
      <c r="B33" s="226">
        <f>'Ratio Data'!C42</f>
        <v>90</v>
      </c>
      <c r="C33" s="227">
        <f>'Ratio Data'!D42</f>
        <v>22</v>
      </c>
      <c r="D33" s="225">
        <f>'Ratio Data'!F42</f>
        <v>74</v>
      </c>
      <c r="E33" s="226">
        <f>'Ratio Data'!G42</f>
        <v>19</v>
      </c>
      <c r="F33" s="230">
        <f>'Ratio Data'!H42</f>
        <v>3.8947368421052633</v>
      </c>
      <c r="G33" s="225">
        <f>'Ratio Data'!M42</f>
        <v>36</v>
      </c>
      <c r="H33" s="226">
        <f>'Ratio Data'!N42</f>
        <v>17</v>
      </c>
      <c r="I33" s="230">
        <f>'Ratio Data'!O42</f>
        <v>2.1176470588235294</v>
      </c>
      <c r="J33" s="225">
        <f>'Ratio Data'!Q42</f>
        <v>39</v>
      </c>
      <c r="K33" s="226">
        <f>'Ratio Data'!R42</f>
        <v>27</v>
      </c>
      <c r="L33" s="230">
        <f>'Ratio Data'!S42</f>
        <v>1.4444444444444444</v>
      </c>
      <c r="M33" s="225">
        <f>'Ratio Data'!U42</f>
        <v>35</v>
      </c>
      <c r="N33" s="226">
        <f>'Ratio Data'!V42</f>
        <v>31</v>
      </c>
      <c r="O33" s="230">
        <f>'Ratio Data'!W42</f>
        <v>1.1290322580645162</v>
      </c>
      <c r="P33" s="225">
        <f>'Ratio Data'!Y42</f>
        <v>31</v>
      </c>
      <c r="Q33" s="226">
        <f>'Ratio Data'!Z42</f>
        <v>34</v>
      </c>
      <c r="R33" s="230">
        <f>'Ratio Data'!AA42</f>
        <v>0.9117647058823529</v>
      </c>
    </row>
    <row r="34" spans="1:18" ht="12">
      <c r="A34" s="224" t="str">
        <f>'Ratio Data'!A43</f>
        <v>FM</v>
      </c>
      <c r="B34" s="226">
        <f>'Ratio Data'!C43</f>
        <v>90</v>
      </c>
      <c r="C34" s="227">
        <f>'Ratio Data'!D43</f>
        <v>22</v>
      </c>
      <c r="D34" s="225">
        <f>'Ratio Data'!F43</f>
        <v>74</v>
      </c>
      <c r="E34" s="226">
        <f>'Ratio Data'!G43</f>
        <v>19</v>
      </c>
      <c r="F34" s="230">
        <f>'Ratio Data'!H43</f>
        <v>3.8947368421052633</v>
      </c>
      <c r="G34" s="225">
        <f>'Ratio Data'!M43</f>
        <v>36</v>
      </c>
      <c r="H34" s="226">
        <f>'Ratio Data'!N43</f>
        <v>17</v>
      </c>
      <c r="I34" s="230">
        <f>'Ratio Data'!O43</f>
        <v>2.1176470588235294</v>
      </c>
      <c r="J34" s="225">
        <f>'Ratio Data'!Q43</f>
        <v>39</v>
      </c>
      <c r="K34" s="226">
        <f>'Ratio Data'!R43</f>
        <v>27</v>
      </c>
      <c r="L34" s="230">
        <f>'Ratio Data'!S43</f>
        <v>1.4444444444444444</v>
      </c>
      <c r="M34" s="225">
        <f>'Ratio Data'!U43</f>
        <v>35</v>
      </c>
      <c r="N34" s="226">
        <f>'Ratio Data'!V43</f>
        <v>31</v>
      </c>
      <c r="O34" s="230">
        <f>'Ratio Data'!W43</f>
        <v>1.1290322580645162</v>
      </c>
      <c r="P34" s="225">
        <f>'Ratio Data'!Y43</f>
        <v>31</v>
      </c>
      <c r="Q34" s="226">
        <f>'Ratio Data'!Z43</f>
        <v>34</v>
      </c>
      <c r="R34" s="230">
        <f>'Ratio Data'!AA43</f>
        <v>0.9117647058823529</v>
      </c>
    </row>
    <row r="35" spans="1:18" ht="12">
      <c r="A35" s="224" t="str">
        <f>'Ratio Data'!A44</f>
        <v>FN</v>
      </c>
      <c r="B35" s="226">
        <f>'Ratio Data'!C44</f>
        <v>90</v>
      </c>
      <c r="C35" s="227">
        <f>'Ratio Data'!D44</f>
        <v>22</v>
      </c>
      <c r="D35" s="225">
        <f>'Ratio Data'!F44</f>
        <v>74</v>
      </c>
      <c r="E35" s="226">
        <f>'Ratio Data'!G44</f>
        <v>19</v>
      </c>
      <c r="F35" s="230">
        <f>'Ratio Data'!H44</f>
        <v>3.8947368421052633</v>
      </c>
      <c r="G35" s="225">
        <f>'Ratio Data'!M44</f>
        <v>35</v>
      </c>
      <c r="H35" s="226">
        <f>'Ratio Data'!N44</f>
        <v>18</v>
      </c>
      <c r="I35" s="230">
        <f>'Ratio Data'!O44</f>
        <v>1.9444444444444444</v>
      </c>
      <c r="J35" s="225">
        <f>'Ratio Data'!Q44</f>
        <v>36</v>
      </c>
      <c r="K35" s="226">
        <f>'Ratio Data'!R44</f>
        <v>28</v>
      </c>
      <c r="L35" s="230">
        <f>'Ratio Data'!S44</f>
        <v>1.2857142857142858</v>
      </c>
      <c r="M35" s="225">
        <f>'Ratio Data'!U44</f>
        <v>30</v>
      </c>
      <c r="N35" s="226">
        <f>'Ratio Data'!V44</f>
        <v>33</v>
      </c>
      <c r="O35" s="230">
        <f>'Ratio Data'!W44</f>
        <v>0.9090909090909091</v>
      </c>
      <c r="P35" s="225">
        <f>'Ratio Data'!Y44</f>
        <v>27</v>
      </c>
      <c r="Q35" s="226">
        <f>'Ratio Data'!Z44</f>
        <v>38</v>
      </c>
      <c r="R35" s="230">
        <f>'Ratio Data'!AA44</f>
        <v>0.7105263157894737</v>
      </c>
    </row>
    <row r="36" spans="1:18" ht="12">
      <c r="A36" s="224" t="str">
        <f>'Ratio Data'!A45</f>
        <v>FO</v>
      </c>
      <c r="B36" s="226">
        <f>'Ratio Data'!C45</f>
        <v>90</v>
      </c>
      <c r="C36" s="227">
        <f>'Ratio Data'!D45</f>
        <v>22</v>
      </c>
      <c r="D36" s="225">
        <f>'Ratio Data'!F45</f>
        <v>74</v>
      </c>
      <c r="E36" s="226">
        <f>'Ratio Data'!G45</f>
        <v>19</v>
      </c>
      <c r="F36" s="230">
        <f>'Ratio Data'!H45</f>
        <v>3.8947368421052633</v>
      </c>
      <c r="G36" s="225">
        <f>'Ratio Data'!M45</f>
        <v>35</v>
      </c>
      <c r="H36" s="226">
        <f>'Ratio Data'!N45</f>
        <v>18</v>
      </c>
      <c r="I36" s="230">
        <f>'Ratio Data'!O45</f>
        <v>1.9444444444444444</v>
      </c>
      <c r="J36" s="225">
        <f>'Ratio Data'!Q45</f>
        <v>36</v>
      </c>
      <c r="K36" s="226">
        <f>'Ratio Data'!R45</f>
        <v>28</v>
      </c>
      <c r="L36" s="230">
        <f>'Ratio Data'!S45</f>
        <v>1.2857142857142858</v>
      </c>
      <c r="M36" s="225">
        <f>'Ratio Data'!U45</f>
        <v>30</v>
      </c>
      <c r="N36" s="226">
        <f>'Ratio Data'!V45</f>
        <v>33</v>
      </c>
      <c r="O36" s="230">
        <f>'Ratio Data'!W45</f>
        <v>0.9090909090909091</v>
      </c>
      <c r="P36" s="225">
        <f>'Ratio Data'!Y45</f>
        <v>27</v>
      </c>
      <c r="Q36" s="226">
        <f>'Ratio Data'!Z45</f>
        <v>38</v>
      </c>
      <c r="R36" s="230">
        <f>'Ratio Data'!AA45</f>
        <v>0.7105263157894737</v>
      </c>
    </row>
    <row r="37" spans="1:18" ht="12">
      <c r="A37" s="224" t="str">
        <f>'Ratio Data'!A46</f>
        <v>GC</v>
      </c>
      <c r="B37" s="226">
        <f>'Ratio Data'!C46</f>
        <v>90</v>
      </c>
      <c r="C37" s="227">
        <f>'Ratio Data'!D46</f>
        <v>22</v>
      </c>
      <c r="D37" s="225">
        <f>'Ratio Data'!F46</f>
        <v>74</v>
      </c>
      <c r="E37" s="226">
        <f>'Ratio Data'!G46</f>
        <v>19</v>
      </c>
      <c r="F37" s="230">
        <f>'Ratio Data'!H46</f>
        <v>3.8947368421052633</v>
      </c>
      <c r="G37" s="225">
        <f>'Ratio Data'!M46</f>
        <v>35</v>
      </c>
      <c r="H37" s="226">
        <f>'Ratio Data'!N46</f>
        <v>18</v>
      </c>
      <c r="I37" s="230">
        <f>'Ratio Data'!O46</f>
        <v>1.9444444444444444</v>
      </c>
      <c r="J37" s="225">
        <f>'Ratio Data'!Q46</f>
        <v>36</v>
      </c>
      <c r="K37" s="226">
        <f>'Ratio Data'!R46</f>
        <v>28</v>
      </c>
      <c r="L37" s="230">
        <f>'Ratio Data'!S46</f>
        <v>1.29</v>
      </c>
      <c r="M37" s="225">
        <f>'Ratio Data'!U46</f>
        <v>0</v>
      </c>
      <c r="N37" s="226">
        <f>'Ratio Data'!V46</f>
        <v>0</v>
      </c>
      <c r="O37" s="230">
        <f>'Ratio Data'!W46</f>
        <v>0.97</v>
      </c>
      <c r="P37" s="225"/>
      <c r="Q37" s="226"/>
      <c r="R37" s="230"/>
    </row>
    <row r="38" spans="1:18" ht="12">
      <c r="A38" s="224" t="str">
        <f>'Ratio Data'!A47</f>
        <v>GC</v>
      </c>
      <c r="B38" s="226">
        <f>'Ratio Data'!C47</f>
        <v>90</v>
      </c>
      <c r="C38" s="227">
        <f>'Ratio Data'!D47</f>
        <v>22</v>
      </c>
      <c r="D38" s="225">
        <f>'Ratio Data'!F47</f>
        <v>74</v>
      </c>
      <c r="E38" s="226">
        <f>'Ratio Data'!G47</f>
        <v>19</v>
      </c>
      <c r="F38" s="230">
        <f>'Ratio Data'!H47</f>
        <v>3.8947368421052633</v>
      </c>
      <c r="G38" s="225">
        <f>'Ratio Data'!M47</f>
        <v>35</v>
      </c>
      <c r="H38" s="226">
        <f>'Ratio Data'!N47</f>
        <v>18</v>
      </c>
      <c r="I38" s="230">
        <f>'Ratio Data'!O47</f>
        <v>1.9444444444444444</v>
      </c>
      <c r="J38" s="225">
        <f>'Ratio Data'!Q47</f>
        <v>36</v>
      </c>
      <c r="K38" s="226">
        <f>'Ratio Data'!R47</f>
        <v>28</v>
      </c>
      <c r="L38" s="230">
        <f>'Ratio Data'!S47</f>
        <v>1.29</v>
      </c>
      <c r="M38" s="225">
        <f>'Ratio Data'!U47</f>
        <v>0</v>
      </c>
      <c r="N38" s="226">
        <f>'Ratio Data'!V47</f>
        <v>0</v>
      </c>
      <c r="O38" s="230">
        <f>'Ratio Data'!W47</f>
        <v>0.91</v>
      </c>
      <c r="P38" s="225"/>
      <c r="Q38" s="226"/>
      <c r="R38" s="230"/>
    </row>
    <row r="39" spans="1:18" ht="12">
      <c r="A39" s="224" t="str">
        <f>'Ratio Data'!A48</f>
        <v>GL</v>
      </c>
      <c r="B39" s="226">
        <f>'Ratio Data'!C48</f>
        <v>90</v>
      </c>
      <c r="C39" s="227">
        <f>'Ratio Data'!D48</f>
        <v>22</v>
      </c>
      <c r="D39" s="225">
        <f>'Ratio Data'!F48</f>
        <v>74</v>
      </c>
      <c r="E39" s="226">
        <f>'Ratio Data'!G48</f>
        <v>19</v>
      </c>
      <c r="F39" s="230">
        <f>'Ratio Data'!H48</f>
        <v>3.8947368421052633</v>
      </c>
      <c r="G39" s="225">
        <f>'Ratio Data'!M48</f>
        <v>35</v>
      </c>
      <c r="H39" s="226">
        <f>'Ratio Data'!N48</f>
        <v>20</v>
      </c>
      <c r="I39" s="230">
        <f>'Ratio Data'!O48</f>
        <v>1.75</v>
      </c>
      <c r="J39" s="225">
        <f>'Ratio Data'!Q48</f>
        <v>33</v>
      </c>
      <c r="K39" s="226">
        <f>'Ratio Data'!R48</f>
        <v>31</v>
      </c>
      <c r="L39" s="230">
        <f>'Ratio Data'!S48</f>
        <v>1.06</v>
      </c>
      <c r="M39" s="225">
        <f>'Ratio Data'!U48</f>
        <v>26</v>
      </c>
      <c r="N39" s="226">
        <f>'Ratio Data'!V48</f>
        <v>37</v>
      </c>
      <c r="O39" s="230">
        <f>'Ratio Data'!W48</f>
        <v>0.7027027027027027</v>
      </c>
      <c r="P39" s="225"/>
      <c r="Q39" s="226"/>
      <c r="R39" s="230"/>
    </row>
    <row r="40" spans="1:18" ht="12">
      <c r="A40" s="224" t="str">
        <f>'Ratio Data'!A49</f>
        <v>GP</v>
      </c>
      <c r="B40" s="226">
        <f>'Ratio Data'!C49</f>
        <v>90</v>
      </c>
      <c r="C40" s="227">
        <f>'Ratio Data'!D49</f>
        <v>22</v>
      </c>
      <c r="D40" s="225">
        <f>'Ratio Data'!F49</f>
        <v>74</v>
      </c>
      <c r="E40" s="226">
        <f>'Ratio Data'!G49</f>
        <v>19</v>
      </c>
      <c r="F40" s="230">
        <f>'Ratio Data'!H49</f>
        <v>3.8947368421052633</v>
      </c>
      <c r="G40" s="225">
        <f>'Ratio Data'!M49</f>
        <v>35</v>
      </c>
      <c r="H40" s="226">
        <f>'Ratio Data'!N49</f>
        <v>18</v>
      </c>
      <c r="I40" s="230">
        <f>'Ratio Data'!O49</f>
        <v>1.9444444444444444</v>
      </c>
      <c r="J40" s="225">
        <f>'Ratio Data'!Q49</f>
        <v>36</v>
      </c>
      <c r="K40" s="226">
        <f>'Ratio Data'!R49</f>
        <v>28</v>
      </c>
      <c r="L40" s="230">
        <f>'Ratio Data'!S49</f>
        <v>1.06</v>
      </c>
      <c r="M40" s="225">
        <f>'Ratio Data'!U49</f>
        <v>0</v>
      </c>
      <c r="N40" s="226">
        <f>'Ratio Data'!V49</f>
        <v>0</v>
      </c>
      <c r="O40" s="230">
        <f>'Ratio Data'!W49</f>
        <v>0.71</v>
      </c>
      <c r="P40" s="225"/>
      <c r="Q40" s="226"/>
      <c r="R40" s="230"/>
    </row>
    <row r="41" spans="1:18" ht="12.75" thickBot="1">
      <c r="A41" s="231" t="str">
        <f>'Ratio Data'!A50</f>
        <v>GY</v>
      </c>
      <c r="B41" s="232">
        <f>'Ratio Data'!C50</f>
        <v>90</v>
      </c>
      <c r="C41" s="233">
        <f>'Ratio Data'!D50</f>
        <v>22</v>
      </c>
      <c r="D41" s="234">
        <f>'Ratio Data'!F50</f>
        <v>74</v>
      </c>
      <c r="E41" s="232">
        <f>'Ratio Data'!G50</f>
        <v>19</v>
      </c>
      <c r="F41" s="235">
        <f>'Ratio Data'!H50</f>
        <v>3.8947368421052633</v>
      </c>
      <c r="G41" s="234">
        <f>'Ratio Data'!M50</f>
        <v>35</v>
      </c>
      <c r="H41" s="232">
        <f>'Ratio Data'!N50</f>
        <v>18</v>
      </c>
      <c r="I41" s="235">
        <f>'Ratio Data'!O50</f>
        <v>1.9444444444444444</v>
      </c>
      <c r="J41" s="234">
        <f>'Ratio Data'!Q50</f>
        <v>36</v>
      </c>
      <c r="K41" s="232">
        <f>'Ratio Data'!R50</f>
        <v>28</v>
      </c>
      <c r="L41" s="235">
        <f>'Ratio Data'!S50</f>
        <v>1.06</v>
      </c>
      <c r="M41" s="234">
        <f>'Ratio Data'!U50</f>
        <v>0</v>
      </c>
      <c r="N41" s="232">
        <f>'Ratio Data'!V50</f>
        <v>0</v>
      </c>
      <c r="O41" s="235">
        <f>'Ratio Data'!W50</f>
        <v>0.71</v>
      </c>
      <c r="P41" s="234"/>
      <c r="Q41" s="232"/>
      <c r="R41" s="235"/>
    </row>
  </sheetData>
  <printOptions/>
  <pageMargins left="0.75" right="0.75" top="1" bottom="1" header="0.5" footer="0.5"/>
  <pageSetup horizontalDpi="300" verticalDpi="300" orientation="landscape"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C13"/>
  <sheetViews>
    <sheetView workbookViewId="0" topLeftCell="A1">
      <selection activeCell="C33" sqref="C33"/>
    </sheetView>
  </sheetViews>
  <sheetFormatPr defaultColWidth="9.140625" defaultRowHeight="12.75"/>
  <cols>
    <col min="1" max="1" width="12.57421875" style="0" bestFit="1" customWidth="1"/>
    <col min="2" max="2" width="17.57421875" style="0" bestFit="1" customWidth="1"/>
    <col min="3" max="3" width="83.7109375" style="0" customWidth="1"/>
  </cols>
  <sheetData>
    <row r="1" spans="1:3" ht="12.75">
      <c r="A1" s="228" t="s">
        <v>158</v>
      </c>
      <c r="B1" s="101"/>
      <c r="C1" s="101"/>
    </row>
    <row r="2" spans="1:3" ht="12.75">
      <c r="A2" s="229" t="s">
        <v>152</v>
      </c>
      <c r="B2" s="229" t="s">
        <v>153</v>
      </c>
      <c r="C2" s="229" t="s">
        <v>157</v>
      </c>
    </row>
    <row r="3" spans="1:3" ht="12.75">
      <c r="A3" s="229" t="s">
        <v>142</v>
      </c>
      <c r="B3" s="229" t="s">
        <v>154</v>
      </c>
      <c r="C3" s="229" t="s">
        <v>160</v>
      </c>
    </row>
    <row r="4" spans="1:3" ht="12.75">
      <c r="A4" s="229" t="s">
        <v>143</v>
      </c>
      <c r="B4" s="229" t="s">
        <v>155</v>
      </c>
      <c r="C4" s="229" t="s">
        <v>159</v>
      </c>
    </row>
    <row r="5" spans="1:3" ht="12.75">
      <c r="A5" s="229" t="s">
        <v>151</v>
      </c>
      <c r="B5" s="229" t="s">
        <v>154</v>
      </c>
      <c r="C5" s="229" t="s">
        <v>160</v>
      </c>
    </row>
    <row r="6" spans="1:3" ht="25.5">
      <c r="A6" s="229" t="s">
        <v>144</v>
      </c>
      <c r="B6" s="229" t="s">
        <v>155</v>
      </c>
      <c r="C6" s="229" t="s">
        <v>174</v>
      </c>
    </row>
    <row r="7" spans="1:3" ht="38.25">
      <c r="A7" s="229" t="s">
        <v>150</v>
      </c>
      <c r="B7" s="229" t="s">
        <v>155</v>
      </c>
      <c r="C7" s="229" t="s">
        <v>178</v>
      </c>
    </row>
    <row r="8" spans="1:3" ht="51">
      <c r="A8" s="229" t="s">
        <v>145</v>
      </c>
      <c r="B8" s="229" t="s">
        <v>156</v>
      </c>
      <c r="C8" s="229" t="s">
        <v>175</v>
      </c>
    </row>
    <row r="9" spans="1:3" ht="51">
      <c r="A9" s="229" t="s">
        <v>149</v>
      </c>
      <c r="B9" s="229" t="s">
        <v>155</v>
      </c>
      <c r="C9" s="229" t="s">
        <v>177</v>
      </c>
    </row>
    <row r="10" spans="1:3" ht="76.5">
      <c r="A10" s="229" t="s">
        <v>148</v>
      </c>
      <c r="B10" s="229" t="s">
        <v>156</v>
      </c>
      <c r="C10" s="229" t="s">
        <v>176</v>
      </c>
    </row>
    <row r="11" spans="1:3" ht="12.75">
      <c r="A11" s="229" t="s">
        <v>147</v>
      </c>
      <c r="B11" s="229" t="s">
        <v>155</v>
      </c>
      <c r="C11" s="229" t="s">
        <v>170</v>
      </c>
    </row>
    <row r="12" spans="1:3" ht="12.75">
      <c r="A12" s="229" t="s">
        <v>146</v>
      </c>
      <c r="B12" s="229" t="s">
        <v>156</v>
      </c>
      <c r="C12" s="229" t="s">
        <v>171</v>
      </c>
    </row>
    <row r="13" spans="1:3" ht="12.75">
      <c r="A13" s="101"/>
      <c r="B13" s="101"/>
      <c r="C13" s="10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Barney Rubble</dc:creator>
  <cp:keywords/>
  <dc:description/>
  <cp:lastModifiedBy>User</cp:lastModifiedBy>
  <cp:lastPrinted>2005-03-19T18:16:55Z</cp:lastPrinted>
  <dcterms:created xsi:type="dcterms:W3CDTF">2001-04-25T15:14:53Z</dcterms:created>
  <dcterms:modified xsi:type="dcterms:W3CDTF">2006-06-28T21:45:06Z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